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oria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'Auditoria'!$A$2:$Z$102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,0%"/>
    <numFmt numFmtId="167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334155"/>
      <sz val="10"/>
    </font>
    <font>
      <name val="Aptos Display"/>
      <b val="1"/>
      <color rgb="00EA580C"/>
      <sz val="16"/>
    </font>
  </fonts>
  <fills count="8">
    <fill>
      <patternFill/>
    </fill>
    <fill>
      <patternFill patternType="gray125"/>
    </fill>
    <fill>
      <patternFill patternType="solid">
        <fgColor rgb="00EA580C"/>
      </patternFill>
    </fill>
    <fill>
      <patternFill patternType="solid">
        <fgColor rgb="00334155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2E8F0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49" fontId="3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165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 wrapText="1"/>
    </xf>
    <xf numFmtId="165" fontId="3" fillId="7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EA580C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Achados por classificação de risco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'Resumo'!$A$13:$A$16</f>
            </numRef>
          </cat>
          <val>
            <numRef>
              <f>'Resumo'!$B$13:$B$16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Classificação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pieChart>
        <varyColors val="1"/>
        <ser>
          <idx val="0"/>
          <order val="0"/>
          <tx>
            <strRef>
              <f>'Resumo'!E12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A580C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4B8A6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2C55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'Resumo'!$D$13:$D$16</f>
            </numRef>
          </cat>
          <val>
            <numRef>
              <f>'Resumo'!$E$13:$E$16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envolvido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'Resumo'!K12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'Resumo'!$J$13:$J$17</f>
            </numRef>
          </cat>
          <val>
            <numRef>
              <f>'Resumo'!$K$13:$K$17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18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9" customWidth="1" min="3" max="3"/>
    <col width="23" customWidth="1" min="4" max="4"/>
    <col width="19" customWidth="1" min="5" max="5"/>
    <col width="16" customWidth="1" min="6" max="6"/>
    <col width="22" customWidth="1" min="7" max="7"/>
    <col width="25" customWidth="1" min="8" max="8"/>
    <col width="28" customWidth="1" min="9" max="9"/>
    <col width="43" customWidth="1" min="10" max="10"/>
    <col width="18" customWidth="1" min="11" max="11"/>
    <col width="15" customWidth="1" min="12" max="12"/>
    <col width="14" customWidth="1" min="13" max="13"/>
    <col width="15" customWidth="1" min="14" max="14"/>
    <col width="19" customWidth="1" min="15" max="15"/>
    <col width="20" customWidth="1" min="16" max="16"/>
    <col width="15" customWidth="1" min="17" max="17"/>
    <col width="16" customWidth="1" min="18" max="18"/>
    <col width="16" customWidth="1" min="19" max="19"/>
    <col width="43" customWidth="1" min="20" max="20"/>
    <col width="31" customWidth="1" min="21" max="21"/>
    <col width="17" customWidth="1" min="22" max="22"/>
    <col width="20" customWidth="1" min="23" max="23"/>
    <col width="32" customWidth="1" min="24" max="24"/>
    <col width="21" customWidth="1" min="25" max="25"/>
    <col width="20" customWidth="1" min="26" max="26"/>
  </cols>
  <sheetData>
    <row r="1" ht="28" customHeight="1">
      <c r="A1" s="1" t="inlineStr">
        <is>
          <t>Auditoria | achados na mira</t>
        </is>
      </c>
    </row>
    <row r="2" ht="42" customHeight="1">
      <c r="A2" s="2" t="inlineStr">
        <is>
          <t>ID do Achado</t>
        </is>
      </c>
      <c r="B2" s="2" t="inlineStr">
        <is>
          <t>Data da Auditoria</t>
        </is>
      </c>
      <c r="C2" s="2" t="inlineStr">
        <is>
          <t>Área Auditada</t>
        </is>
      </c>
      <c r="D2" s="2" t="inlineStr">
        <is>
          <t>Processo</t>
        </is>
      </c>
      <c r="E2" s="2" t="inlineStr">
        <is>
          <t>Responsável</t>
        </is>
      </c>
      <c r="F2" s="2" t="inlineStr">
        <is>
          <t>Cidade</t>
        </is>
      </c>
      <c r="G2" s="2" t="inlineStr">
        <is>
          <t>CNPJ/Unidade</t>
        </is>
      </c>
      <c r="H2" s="2" t="inlineStr">
        <is>
          <t>Referência NF-e/Documento</t>
        </is>
      </c>
      <c r="I2" s="2" t="inlineStr">
        <is>
          <t>Critério ou Norma</t>
        </is>
      </c>
      <c r="J2" s="2" t="inlineStr">
        <is>
          <t>Descrição do Achado</t>
        </is>
      </c>
      <c r="K2" s="2" t="inlineStr">
        <is>
          <t>Categoria de Risco</t>
        </is>
      </c>
      <c r="L2" s="2" t="inlineStr">
        <is>
          <t>Probabilidade</t>
        </is>
      </c>
      <c r="M2" s="2" t="inlineStr">
        <is>
          <t>Impacto</t>
        </is>
      </c>
      <c r="N2" s="2" t="inlineStr">
        <is>
          <t>Score de Risco</t>
        </is>
      </c>
      <c r="O2" s="2" t="inlineStr">
        <is>
          <t>Classificação do Risco</t>
        </is>
      </c>
      <c r="P2" s="2" t="inlineStr">
        <is>
          <t>Valor Envolvido (R$)</t>
        </is>
      </c>
      <c r="Q2" s="2" t="inlineStr">
        <is>
          <t>Data Limite</t>
        </is>
      </c>
      <c r="R2" s="2" t="inlineStr">
        <is>
          <t>Status</t>
        </is>
      </c>
      <c r="S2" s="2" t="inlineStr">
        <is>
          <t>Dias em Aberto</t>
        </is>
      </c>
      <c r="T2" s="2" t="inlineStr">
        <is>
          <t>Plano de Ação</t>
        </is>
      </c>
      <c r="U2" s="2" t="inlineStr">
        <is>
          <t>Evidência/Link</t>
        </is>
      </c>
      <c r="V2" s="2" t="inlineStr">
        <is>
          <t>Data de Conclusão</t>
        </is>
      </c>
      <c r="W2" s="2" t="inlineStr">
        <is>
          <t>Validação do Auditor</t>
        </is>
      </c>
      <c r="X2" s="2" t="inlineStr">
        <is>
          <t>Observações</t>
        </is>
      </c>
      <c r="Y2" s="2" t="inlineStr">
        <is>
          <t>Status base (edição)</t>
        </is>
      </c>
      <c r="Z2" s="2" t="inlineStr">
        <is>
          <t>Prazo padrão (dias)</t>
        </is>
      </c>
    </row>
    <row r="3" ht="52" customHeight="1">
      <c r="A3" s="3" t="inlineStr">
        <is>
          <t>AUD-2026-001</t>
        </is>
      </c>
      <c r="B3" s="22" t="n">
        <v>46038</v>
      </c>
      <c r="C3" s="5" t="inlineStr">
        <is>
          <t>Compras</t>
        </is>
      </c>
      <c r="D3" s="5" t="inlineStr">
        <is>
          <t>Aquisição de materiais</t>
        </is>
      </c>
      <c r="E3" s="3" t="inlineStr">
        <is>
          <t>João Silva</t>
        </is>
      </c>
      <c r="F3" s="3" t="inlineStr">
        <is>
          <t>São Paulo</t>
        </is>
      </c>
      <c r="G3" s="6" t="inlineStr">
        <is>
          <t>12.345.678/0001-90 | Matriz SP</t>
        </is>
      </c>
      <c r="H3" s="6" t="inlineStr">
        <is>
          <t>NF-e 48291 / PC 2026-0148</t>
        </is>
      </c>
      <c r="I3" s="5" t="inlineStr">
        <is>
          <t>Política de Compras e aprovação de pedidos</t>
        </is>
      </c>
      <c r="J3" s="5" t="inlineStr">
        <is>
          <t>Divergência entre NF-e e pedido de compra sem justificativa formal.</t>
        </is>
      </c>
      <c r="K3" s="3" t="inlineStr">
        <is>
          <t>Financeiro</t>
        </is>
      </c>
      <c r="L3" s="3" t="inlineStr">
        <is>
          <t>Alta</t>
        </is>
      </c>
      <c r="M3" s="3" t="inlineStr">
        <is>
          <t>Alto</t>
        </is>
      </c>
      <c r="N3" s="7">
        <f>IF(A3="","",IF(OR(L3="",M3=""),"",IF(L3="Alta",3,IF(L3="Média",2,1))*IF(M3="Alto",3,IF(M3="Médio",2,1))))</f>
        <v/>
      </c>
      <c r="O3" s="8">
        <f>IF(N3="","",IF(N3&gt;=7,"Crítico",IF(N3&gt;=4,"Alto",IF(N3&gt;=2,"Médio","Baixo"))))</f>
        <v/>
      </c>
      <c r="P3" s="9" t="n">
        <v>185000</v>
      </c>
      <c r="Q3" s="22" t="n">
        <v>46068</v>
      </c>
      <c r="R3" s="8">
        <f>IF(A3="","",IF(Y3="","",IF(AND(Y3&lt;&gt;"Concluído",Q3&lt;&gt;"",Q3&lt;TODAY()),"Atrasado",Y3)))</f>
        <v/>
      </c>
      <c r="S3" s="7">
        <f>IF(A3="","",IF(B3="","",IF(R3="Concluído",IF(V3="",0,V3-B3),MAX(0,TODAY()-B3))))</f>
        <v/>
      </c>
      <c r="T3" s="5" t="inlineStr">
        <is>
          <t>Regularizar a conciliação documental e implantar dupla conferência no recebimento.</t>
        </is>
      </c>
      <c r="U3" s="5" t="inlineStr">
        <is>
          <t>Pasta Compras/2026/PC-0148</t>
        </is>
      </c>
      <c r="V3" s="22" t="n"/>
      <c r="W3" s="3" t="inlineStr">
        <is>
          <t>Pendente</t>
        </is>
      </c>
      <c r="X3" s="5" t="inlineStr">
        <is>
          <t>Diferença material identificada antes do pagamento final.</t>
        </is>
      </c>
      <c r="Y3" s="3" t="inlineStr">
        <is>
          <t>Em andamento</t>
        </is>
      </c>
      <c r="Z3" s="7">
        <f>IF(A3="","",IFERROR(VLOOKUP(K3,'Resumo'!$H$5:$I$9,2,FALSE),"Não definido"))</f>
        <v/>
      </c>
    </row>
    <row r="4" ht="52" customHeight="1">
      <c r="A4" s="3" t="inlineStr">
        <is>
          <t>AUD-2026-002</t>
        </is>
      </c>
      <c r="B4" s="22" t="n">
        <v>46063</v>
      </c>
      <c r="C4" s="5" t="inlineStr">
        <is>
          <t>Tesouraria</t>
        </is>
      </c>
      <c r="D4" s="5" t="inlineStr">
        <is>
          <t>Pagamentos a fornecedores</t>
        </is>
      </c>
      <c r="E4" s="3" t="inlineStr">
        <is>
          <t>Maria Oliveira</t>
        </is>
      </c>
      <c r="F4" s="3" t="inlineStr">
        <is>
          <t>Rio de Janeiro</t>
        </is>
      </c>
      <c r="G4" s="6" t="inlineStr">
        <is>
          <t>23.456.789/0001-12 | Unidade RJ</t>
        </is>
      </c>
      <c r="H4" s="6" t="inlineStr">
        <is>
          <t>Lote PGTO 2026-021</t>
        </is>
      </c>
      <c r="I4" s="5" t="inlineStr">
        <is>
          <t>Matriz de Alçadas Financeiras</t>
        </is>
      </c>
      <c r="J4" s="5" t="inlineStr">
        <is>
          <t>Ausência de aprovação formal em pagamentos selecionados.</t>
        </is>
      </c>
      <c r="K4" s="3" t="inlineStr">
        <is>
          <t>Financeiro</t>
        </is>
      </c>
      <c r="L4" s="3" t="inlineStr">
        <is>
          <t>Média</t>
        </is>
      </c>
      <c r="M4" s="3" t="inlineStr">
        <is>
          <t>Alto</t>
        </is>
      </c>
      <c r="N4" s="7">
        <f>IF(A4="","",IF(OR(L4="",M4=""),"",IF(L4="Alta",3,IF(L4="Média",2,1))*IF(M4="Alto",3,IF(M4="Médio",2,1))))</f>
        <v/>
      </c>
      <c r="O4" s="8">
        <f>IF(N4="","",IF(N4&gt;=7,"Crítico",IF(N4&gt;=4,"Alto",IF(N4&gt;=2,"Médio","Baixo"))))</f>
        <v/>
      </c>
      <c r="P4" s="9" t="n">
        <v>92500</v>
      </c>
      <c r="Q4" s="22" t="n">
        <v>46101</v>
      </c>
      <c r="R4" s="8">
        <f>IF(A4="","",IF(Y4="","",IF(AND(Y4&lt;&gt;"Concluído",Q4&lt;&gt;"",Q4&lt;TODAY()),"Atrasado",Y4)))</f>
        <v/>
      </c>
      <c r="S4" s="7">
        <f>IF(A4="","",IF(B4="","",IF(R4="Concluído",IF(V4="",0,V4-B4),MAX(0,TODAY()-B4))))</f>
        <v/>
      </c>
      <c r="T4" s="5" t="inlineStr">
        <is>
          <t>Parametrizar alçada obrigatória e anexar aceite eletrônico aos pagamentos.</t>
        </is>
      </c>
      <c r="U4" s="5" t="inlineStr">
        <is>
          <t>Fluxo Tesouraria/PGTO-021</t>
        </is>
      </c>
      <c r="V4" s="22" t="n">
        <v>46096</v>
      </c>
      <c r="W4" s="3" t="inlineStr">
        <is>
          <t>Aprovado</t>
        </is>
      </c>
      <c r="X4" s="5" t="inlineStr">
        <is>
          <t>Controle ajustado e testado pelo auditor.</t>
        </is>
      </c>
      <c r="Y4" s="3" t="inlineStr">
        <is>
          <t>Concluído</t>
        </is>
      </c>
      <c r="Z4" s="7">
        <f>IF(A4="","",IFERROR(VLOOKUP(K4,'Resumo'!$H$5:$I$9,2,FALSE),"Não definido"))</f>
        <v/>
      </c>
    </row>
    <row r="5" ht="52" customHeight="1">
      <c r="A5" s="3" t="inlineStr">
        <is>
          <t>AUD-2026-003</t>
        </is>
      </c>
      <c r="B5" s="22" t="n">
        <v>46086</v>
      </c>
      <c r="C5" s="5" t="inlineStr">
        <is>
          <t>Fiscal</t>
        </is>
      </c>
      <c r="D5" s="5" t="inlineStr">
        <is>
          <t>Apuração de serviços</t>
        </is>
      </c>
      <c r="E5" s="3" t="inlineStr">
        <is>
          <t>Pedro Santos</t>
        </is>
      </c>
      <c r="F5" s="3" t="inlineStr">
        <is>
          <t>Belo Horizonte</t>
        </is>
      </c>
      <c r="G5" s="6" t="inlineStr">
        <is>
          <t>34.567.890/0001-23 | Unidade MG</t>
        </is>
      </c>
      <c r="H5" s="6" t="inlineStr">
        <is>
          <t>NFS-e 7738 / ISS 03-2026</t>
        </is>
      </c>
      <c r="I5" s="5" t="inlineStr">
        <is>
          <t>Legislação municipal de ISS e procedimento fiscal</t>
        </is>
      </c>
      <c r="J5" s="5" t="inlineStr">
        <is>
          <t>Documentos fiscais sem retenção correta de ISS.</t>
        </is>
      </c>
      <c r="K5" s="3" t="inlineStr">
        <is>
          <t>Fiscal</t>
        </is>
      </c>
      <c r="L5" s="3" t="inlineStr">
        <is>
          <t>Alta</t>
        </is>
      </c>
      <c r="M5" s="3" t="inlineStr">
        <is>
          <t>Alto</t>
        </is>
      </c>
      <c r="N5" s="7">
        <f>IF(A5="","",IF(OR(L5="",M5=""),"",IF(L5="Alta",3,IF(L5="Média",2,1))*IF(M5="Alto",3,IF(M5="Médio",2,1))))</f>
        <v/>
      </c>
      <c r="O5" s="8">
        <f>IF(N5="","",IF(N5&gt;=7,"Crítico",IF(N5&gt;=4,"Alto",IF(N5&gt;=2,"Médio","Baixo"))))</f>
        <v/>
      </c>
      <c r="P5" s="9" t="n">
        <v>48700</v>
      </c>
      <c r="Q5" s="22" t="n">
        <v>46117</v>
      </c>
      <c r="R5" s="8">
        <f>IF(A5="","",IF(Y5="","",IF(AND(Y5&lt;&gt;"Concluído",Q5&lt;&gt;"",Q5&lt;TODAY()),"Atrasado",Y5)))</f>
        <v/>
      </c>
      <c r="S5" s="7">
        <f>IF(A5="","",IF(B5="","",IF(R5="Concluído",IF(V5="",0,V5-B5),MAX(0,TODAY()-B5))))</f>
        <v/>
      </c>
      <c r="T5" s="5" t="inlineStr">
        <is>
          <t>Revisar retenções, retificar guias e formalizar checklist fiscal mensal.</t>
        </is>
      </c>
      <c r="U5" s="5" t="inlineStr">
        <is>
          <t>Fiscal/ISS/Março-2026</t>
        </is>
      </c>
      <c r="V5" s="22" t="n"/>
      <c r="W5" s="3" t="inlineStr">
        <is>
          <t>Pendente</t>
        </is>
      </c>
      <c r="X5" s="5" t="inlineStr">
        <is>
          <t>Risco de recolhimento insuficiente e penalidades municipais.</t>
        </is>
      </c>
      <c r="Y5" s="3" t="inlineStr">
        <is>
          <t>Aberto</t>
        </is>
      </c>
      <c r="Z5" s="7">
        <f>IF(A5="","",IFERROR(VLOOKUP(K5,'Resumo'!$H$5:$I$9,2,FALSE),"Não definido"))</f>
        <v/>
      </c>
    </row>
    <row r="6" ht="52" customHeight="1">
      <c r="A6" s="3" t="inlineStr">
        <is>
          <t>AUD-2026-004</t>
        </is>
      </c>
      <c r="B6" s="22" t="n">
        <v>46120</v>
      </c>
      <c r="C6" s="5" t="inlineStr">
        <is>
          <t>Tecnologia da Informação</t>
        </is>
      </c>
      <c r="D6" s="5" t="inlineStr">
        <is>
          <t>Gestão de acessos</t>
        </is>
      </c>
      <c r="E6" s="3" t="inlineStr">
        <is>
          <t>Ana Souza</t>
        </is>
      </c>
      <c r="F6" s="3" t="inlineStr">
        <is>
          <t>Curitiba</t>
        </is>
      </c>
      <c r="G6" s="6" t="inlineStr">
        <is>
          <t>45.678.901/0001-34 | Unidade PR</t>
        </is>
      </c>
      <c r="H6" s="6" t="inlineStr">
        <is>
          <t>Relatório IAM 04-2026</t>
        </is>
      </c>
      <c r="I6" s="5" t="inlineStr">
        <is>
          <t>Política de Segurança da Informação</t>
        </is>
      </c>
      <c r="J6" s="5" t="inlineStr">
        <is>
          <t>Usuários ativos sem revisão periódica de acesso.</t>
        </is>
      </c>
      <c r="K6" s="3" t="inlineStr">
        <is>
          <t>Compliance</t>
        </is>
      </c>
      <c r="L6" s="3" t="inlineStr">
        <is>
          <t>Média</t>
        </is>
      </c>
      <c r="M6" s="3" t="inlineStr">
        <is>
          <t>Alto</t>
        </is>
      </c>
      <c r="N6" s="7">
        <f>IF(A6="","",IF(OR(L6="",M6=""),"",IF(L6="Alta",3,IF(L6="Média",2,1))*IF(M6="Alto",3,IF(M6="Médio",2,1))))</f>
        <v/>
      </c>
      <c r="O6" s="8">
        <f>IF(N6="","",IF(N6&gt;=7,"Crítico",IF(N6&gt;=4,"Alto",IF(N6&gt;=2,"Médio","Baixo"))))</f>
        <v/>
      </c>
      <c r="P6" s="9" t="n">
        <v>68200</v>
      </c>
      <c r="Q6" s="22" t="n">
        <v>46172</v>
      </c>
      <c r="R6" s="8">
        <f>IF(A6="","",IF(Y6="","",IF(AND(Y6&lt;&gt;"Concluído",Q6&lt;&gt;"",Q6&lt;TODAY()),"Atrasado",Y6)))</f>
        <v/>
      </c>
      <c r="S6" s="7">
        <f>IF(A6="","",IF(B6="","",IF(R6="Concluído",IF(V6="",0,V6-B6),MAX(0,TODAY()-B6))))</f>
        <v/>
      </c>
      <c r="T6" s="5" t="inlineStr">
        <is>
          <t>Executar recertificação trimestral e bloquear acessos sem gestor responsável.</t>
        </is>
      </c>
      <c r="U6" s="5" t="inlineStr">
        <is>
          <t>TI/IAM/Revisão-Q2</t>
        </is>
      </c>
      <c r="V6" s="22" t="n">
        <v>46170</v>
      </c>
      <c r="W6" s="3" t="inlineStr">
        <is>
          <t>Aprovado</t>
        </is>
      </c>
      <c r="X6" s="5" t="inlineStr">
        <is>
          <t>Amostra de acessos revisada sem exceções após correção.</t>
        </is>
      </c>
      <c r="Y6" s="3" t="inlineStr">
        <is>
          <t>Concluído</t>
        </is>
      </c>
      <c r="Z6" s="7">
        <f>IF(A6="","",IFERROR(VLOOKUP(K6,'Resumo'!$H$5:$I$9,2,FALSE),"Não definido"))</f>
        <v/>
      </c>
    </row>
    <row r="7" ht="52" customHeight="1">
      <c r="A7" s="3" t="inlineStr">
        <is>
          <t>AUD-2026-005</t>
        </is>
      </c>
      <c r="B7" s="22" t="n">
        <v>46154</v>
      </c>
      <c r="C7" s="5" t="inlineStr">
        <is>
          <t>Financeiro</t>
        </is>
      </c>
      <c r="D7" s="5" t="inlineStr">
        <is>
          <t>Conciliação bancária</t>
        </is>
      </c>
      <c r="E7" s="3" t="inlineStr">
        <is>
          <t>Carlos Pereira</t>
        </is>
      </c>
      <c r="F7" s="3" t="inlineStr">
        <is>
          <t>Porto Alegre</t>
        </is>
      </c>
      <c r="G7" s="6" t="inlineStr">
        <is>
          <t>56.789.012/0001-45 | Unidade RS</t>
        </is>
      </c>
      <c r="H7" s="6" t="inlineStr">
        <is>
          <t>Extrato Banco 05-2026</t>
        </is>
      </c>
      <c r="I7" s="5" t="inlineStr">
        <is>
          <t>Procedimento de Fechamento Financeiro</t>
        </is>
      </c>
      <c r="J7" s="5" t="inlineStr">
        <is>
          <t>Conciliação bancária atrasada em relação ao fechamento mensal.</t>
        </is>
      </c>
      <c r="K7" s="3" t="inlineStr">
        <is>
          <t>Financeiro</t>
        </is>
      </c>
      <c r="L7" s="3" t="inlineStr">
        <is>
          <t>Média</t>
        </is>
      </c>
      <c r="M7" s="3" t="inlineStr">
        <is>
          <t>Médio</t>
        </is>
      </c>
      <c r="N7" s="7">
        <f>IF(A7="","",IF(OR(L7="",M7=""),"",IF(L7="Alta",3,IF(L7="Média",2,1))*IF(M7="Alto",3,IF(M7="Médio",2,1))))</f>
        <v/>
      </c>
      <c r="O7" s="8">
        <f>IF(N7="","",IF(N7&gt;=7,"Crítico",IF(N7&gt;=4,"Alto",IF(N7&gt;=2,"Médio","Baixo"))))</f>
        <v/>
      </c>
      <c r="P7" s="9" t="n">
        <v>37400</v>
      </c>
      <c r="Q7" s="22" t="n">
        <v>46315</v>
      </c>
      <c r="R7" s="8">
        <f>IF(A7="","",IF(Y7="","",IF(AND(Y7&lt;&gt;"Concluído",Q7&lt;&gt;"",Q7&lt;TODAY()),"Atrasado",Y7)))</f>
        <v/>
      </c>
      <c r="S7" s="7">
        <f>IF(A7="","",IF(B7="","",IF(R7="Concluído",IF(V7="",0,V7-B7),MAX(0,TODAY()-B7))))</f>
        <v/>
      </c>
      <c r="T7" s="5" t="inlineStr">
        <is>
          <t>Definir responsável substituto e painel semanal de pendências de conciliação.</t>
        </is>
      </c>
      <c r="U7" s="5" t="inlineStr">
        <is>
          <t>Financeiro/Conciliações/Maio-2026</t>
        </is>
      </c>
      <c r="V7" s="22" t="n"/>
      <c r="W7" s="3" t="inlineStr">
        <is>
          <t>Pendente</t>
        </is>
      </c>
      <c r="X7" s="5" t="inlineStr">
        <is>
          <t>Plano em implantação com acompanhamento da controladoria.</t>
        </is>
      </c>
      <c r="Y7" s="3" t="inlineStr">
        <is>
          <t>Em andamento</t>
        </is>
      </c>
      <c r="Z7" s="7">
        <f>IF(A7="","",IFERROR(VLOOKUP(K7,'Resumo'!$H$5:$I$9,2,FALSE),"Não definido"))</f>
        <v/>
      </c>
    </row>
    <row r="8" ht="52" customHeight="1">
      <c r="A8" s="3" t="inlineStr">
        <is>
          <t>AUD-2026-006</t>
        </is>
      </c>
      <c r="B8" s="22" t="n">
        <v>46176</v>
      </c>
      <c r="C8" s="5" t="inlineStr">
        <is>
          <t>Privacidade</t>
        </is>
      </c>
      <c r="D8" s="5" t="inlineStr">
        <is>
          <t>Tratamento de dados pessoais</t>
        </is>
      </c>
      <c r="E8" s="3" t="inlineStr">
        <is>
          <t>Juliana Costa</t>
        </is>
      </c>
      <c r="F8" s="3" t="inlineStr">
        <is>
          <t>Salvador</t>
        </is>
      </c>
      <c r="G8" s="6" t="inlineStr">
        <is>
          <t>67.890.123/0001-56 | Unidade BA</t>
        </is>
      </c>
      <c r="H8" s="6" t="inlineStr">
        <is>
          <t>Inventário LGPD 2026-06</t>
        </is>
      </c>
      <c r="I8" s="5" t="inlineStr">
        <is>
          <t>LGPD e orientações da ANPD</t>
        </is>
      </c>
      <c r="J8" s="5" t="inlineStr">
        <is>
          <t>Controles insuficientes sobre dados pessoais em planilhas compartilhadas.</t>
        </is>
      </c>
      <c r="K8" s="3" t="inlineStr">
        <is>
          <t>LGPD</t>
        </is>
      </c>
      <c r="L8" s="3" t="inlineStr">
        <is>
          <t>Alta</t>
        </is>
      </c>
      <c r="M8" s="3" t="inlineStr">
        <is>
          <t>Alto</t>
        </is>
      </c>
      <c r="N8" s="7">
        <f>IF(A8="","",IF(OR(L8="",M8=""),"",IF(L8="Alta",3,IF(L8="Média",2,1))*IF(M8="Alto",3,IF(M8="Médio",2,1))))</f>
        <v/>
      </c>
      <c r="O8" s="8">
        <f>IF(N8="","",IF(N8&gt;=7,"Crítico",IF(N8&gt;=4,"Alto",IF(N8&gt;=2,"Médio","Baixo"))))</f>
        <v/>
      </c>
      <c r="P8" s="9" t="n">
        <v>125000</v>
      </c>
      <c r="Q8" s="22" t="n">
        <v>46252</v>
      </c>
      <c r="R8" s="8">
        <f>IF(A8="","",IF(Y8="","",IF(AND(Y8&lt;&gt;"Concluído",Q8&lt;&gt;"",Q8&lt;TODAY()),"Atrasado",Y8)))</f>
        <v/>
      </c>
      <c r="S8" s="7">
        <f>IF(A8="","",IF(B8="","",IF(R8="Concluído",IF(V8="",0,V8-B8),MAX(0,TODAY()-B8))))</f>
        <v/>
      </c>
      <c r="T8" s="5" t="inlineStr">
        <is>
          <t>Restringir compartilhamentos, classificar dados e registrar base legal de tratamento.</t>
        </is>
      </c>
      <c r="U8" s="5" t="inlineStr">
        <is>
          <t>Privacidade/Plano-LGPD-06</t>
        </is>
      </c>
      <c r="V8" s="22" t="n"/>
      <c r="W8" s="3" t="inlineStr">
        <is>
          <t>Pendente</t>
        </is>
      </c>
      <c r="X8" s="5" t="inlineStr">
        <is>
          <t>Achado relacionado à proteção de dados e governança de acesso.</t>
        </is>
      </c>
      <c r="Y8" s="3" t="inlineStr">
        <is>
          <t>Em andamento</t>
        </is>
      </c>
      <c r="Z8" s="7">
        <f>IF(A8="","",IFERROR(VLOOKUP(K8,'Resumo'!$H$5:$I$9,2,FALSE),"Não definido"))</f>
        <v/>
      </c>
    </row>
    <row r="9" ht="52" customHeight="1">
      <c r="A9" s="3" t="inlineStr">
        <is>
          <t>AUD-2026-007</t>
        </is>
      </c>
      <c r="B9" s="22" t="n">
        <v>46212</v>
      </c>
      <c r="C9" s="5" t="inlineStr">
        <is>
          <t>Fiscal</t>
        </is>
      </c>
      <c r="D9" s="5" t="inlineStr">
        <is>
          <t>Apuração de ICMS</t>
        </is>
      </c>
      <c r="E9" s="3" t="inlineStr">
        <is>
          <t>Rafael Almeida</t>
        </is>
      </c>
      <c r="F9" s="3" t="inlineStr">
        <is>
          <t>Recife</t>
        </is>
      </c>
      <c r="G9" s="6" t="inlineStr">
        <is>
          <t>78.901.234/0001-67 | Unidade PE</t>
        </is>
      </c>
      <c r="H9" s="6" t="inlineStr">
        <is>
          <t>EFD ICMS 07-2026</t>
        </is>
      </c>
      <c r="I9" s="5" t="inlineStr">
        <is>
          <t>Legislação estadual de ICMS</t>
        </is>
      </c>
      <c r="J9" s="5" t="inlineStr">
        <is>
          <t>Inconsistência no cálculo de ICMS em operações interestaduais.</t>
        </is>
      </c>
      <c r="K9" s="3" t="inlineStr">
        <is>
          <t>Fiscal</t>
        </is>
      </c>
      <c r="L9" s="3" t="inlineStr">
        <is>
          <t>Alta</t>
        </is>
      </c>
      <c r="M9" s="3" t="inlineStr">
        <is>
          <t>Alto</t>
        </is>
      </c>
      <c r="N9" s="7">
        <f>IF(A9="","",IF(OR(L9="",M9=""),"",IF(L9="Alta",3,IF(L9="Média",2,1))*IF(M9="Alto",3,IF(M9="Médio",2,1))))</f>
        <v/>
      </c>
      <c r="O9" s="8">
        <f>IF(N9="","",IF(N9&gt;=7,"Crítico",IF(N9&gt;=4,"Alto",IF(N9&gt;=2,"Médio","Baixo"))))</f>
        <v/>
      </c>
      <c r="P9" s="9" t="n">
        <v>76800</v>
      </c>
      <c r="Q9" s="22" t="n">
        <v>46259</v>
      </c>
      <c r="R9" s="8">
        <f>IF(A9="","",IF(Y9="","",IF(AND(Y9&lt;&gt;"Concluído",Q9&lt;&gt;"",Q9&lt;TODAY()),"Atrasado",Y9)))</f>
        <v/>
      </c>
      <c r="S9" s="7">
        <f>IF(A9="","",IF(B9="","",IF(R9="Concluído",IF(V9="",0,V9-B9),MAX(0,TODAY()-B9))))</f>
        <v/>
      </c>
      <c r="T9" s="5" t="inlineStr">
        <is>
          <t>Retificar escrituração, revisar CFOPs e validar cálculo por amostragem mensal.</t>
        </is>
      </c>
      <c r="U9" s="5" t="inlineStr">
        <is>
          <t>Fiscal/ICMS/Julho-2026</t>
        </is>
      </c>
      <c r="V9" s="22" t="n">
        <v>46257</v>
      </c>
      <c r="W9" s="3" t="inlineStr">
        <is>
          <t>Aprovado</t>
        </is>
      </c>
      <c r="X9" s="5" t="inlineStr">
        <is>
          <t>Retificação transmitida e cálculo reexecutado.</t>
        </is>
      </c>
      <c r="Y9" s="3" t="inlineStr">
        <is>
          <t>Concluído</t>
        </is>
      </c>
      <c r="Z9" s="7">
        <f>IF(A9="","",IFERROR(VLOOKUP(K9,'Resumo'!$H$5:$I$9,2,FALSE),"Não definido"))</f>
        <v/>
      </c>
    </row>
    <row r="10" ht="52" customHeight="1">
      <c r="A10" s="3" t="inlineStr">
        <is>
          <t>AUD-2026-008</t>
        </is>
      </c>
      <c r="B10" s="22" t="n">
        <v>46236</v>
      </c>
      <c r="C10" s="5" t="inlineStr">
        <is>
          <t>Controladoria</t>
        </is>
      </c>
      <c r="D10" s="5" t="inlineStr">
        <is>
          <t>Despesas reembolsáveis</t>
        </is>
      </c>
      <c r="E10" s="3" t="inlineStr">
        <is>
          <t>Camila Ferreira</t>
        </is>
      </c>
      <c r="F10" s="3" t="inlineStr">
        <is>
          <t>Fortaleza</t>
        </is>
      </c>
      <c r="G10" s="6" t="inlineStr">
        <is>
          <t>89.012.345/0001-78 | Unidade CE</t>
        </is>
      </c>
      <c r="H10" s="6" t="inlineStr">
        <is>
          <t>RC 2026-088</t>
        </is>
      </c>
      <c r="I10" s="5" t="inlineStr">
        <is>
          <t>Política de Reembolsos Corporativos</t>
        </is>
      </c>
      <c r="J10" s="5" t="inlineStr">
        <is>
          <t>Falta de evidência para despesas reembolsáveis selecionadas.</t>
        </is>
      </c>
      <c r="K10" s="3" t="inlineStr">
        <is>
          <t>Operacional</t>
        </is>
      </c>
      <c r="L10" s="3" t="inlineStr">
        <is>
          <t>Média</t>
        </is>
      </c>
      <c r="M10" s="3" t="inlineStr">
        <is>
          <t>Médio</t>
        </is>
      </c>
      <c r="N10" s="7">
        <f>IF(A10="","",IF(OR(L10="",M10=""),"",IF(L10="Alta",3,IF(L10="Média",2,1))*IF(M10="Alto",3,IF(M10="Médio",2,1))))</f>
        <v/>
      </c>
      <c r="O10" s="8">
        <f>IF(N10="","",IF(N10&gt;=7,"Crítico",IF(N10&gt;=4,"Alto",IF(N10&gt;=2,"Médio","Baixo"))))</f>
        <v/>
      </c>
      <c r="P10" s="9" t="n">
        <v>12500</v>
      </c>
      <c r="Q10" s="22" t="n">
        <v>46336</v>
      </c>
      <c r="R10" s="8">
        <f>IF(A10="","",IF(Y10="","",IF(AND(Y10&lt;&gt;"Concluído",Q10&lt;&gt;"",Q10&lt;TODAY()),"Atrasado",Y10)))</f>
        <v/>
      </c>
      <c r="S10" s="7">
        <f>IF(A10="","",IF(B10="","",IF(R10="Concluído",IF(V10="",0,V10-B10),MAX(0,TODAY()-B10))))</f>
        <v/>
      </c>
      <c r="T10" s="5" t="inlineStr">
        <is>
          <t>Exigir comprovante digital e bloquear prestação sem documento fiscal.</t>
        </is>
      </c>
      <c r="U10" s="5" t="inlineStr">
        <is>
          <t>Controladoria/Reembolsos/088</t>
        </is>
      </c>
      <c r="V10" s="22" t="n"/>
      <c r="W10" s="3" t="inlineStr">
        <is>
          <t>Pendente</t>
        </is>
      </c>
      <c r="X10" s="5" t="inlineStr">
        <is>
          <t>Baixo volume financeiro, mas falha recorrente de documentação.</t>
        </is>
      </c>
      <c r="Y10" s="3" t="inlineStr">
        <is>
          <t>Aberto</t>
        </is>
      </c>
      <c r="Z10" s="7">
        <f>IF(A10="","",IFERROR(VLOOKUP(K10,'Resumo'!$H$5:$I$9,2,FALSE),"Não definido"))</f>
        <v/>
      </c>
    </row>
    <row r="11" ht="52" customHeight="1">
      <c r="A11" s="3" t="inlineStr">
        <is>
          <t>AUD-2026-009</t>
        </is>
      </c>
      <c r="B11" s="22" t="n">
        <v>46248</v>
      </c>
      <c r="C11" s="5" t="inlineStr">
        <is>
          <t>Fiscal</t>
        </is>
      </c>
      <c r="D11" s="5" t="inlineStr">
        <is>
          <t>Obrigações acessórias</t>
        </is>
      </c>
      <c r="E11" s="3" t="inlineStr">
        <is>
          <t>Lucas Rodrigues</t>
        </is>
      </c>
      <c r="F11" s="3" t="inlineStr">
        <is>
          <t>Brasília</t>
        </is>
      </c>
      <c r="G11" s="6" t="inlineStr">
        <is>
          <t>90.123.456/0001-89 | Unidade DF</t>
        </is>
      </c>
      <c r="H11" s="6" t="inlineStr">
        <is>
          <t>DAS 08-2026 / Simples</t>
        </is>
      </c>
      <c r="I11" s="5" t="inlineStr">
        <is>
          <t>Regras do Simples Nacional e cronograma do DAS</t>
        </is>
      </c>
      <c r="J11" s="5" t="inlineStr">
        <is>
          <t>Atraso na entrega de obrigações do Simples Nacional e DAS.</t>
        </is>
      </c>
      <c r="K11" s="3" t="inlineStr">
        <is>
          <t>Fiscal</t>
        </is>
      </c>
      <c r="L11" s="3" t="inlineStr">
        <is>
          <t>Baixa</t>
        </is>
      </c>
      <c r="M11" s="3" t="inlineStr">
        <is>
          <t>Alto</t>
        </is>
      </c>
      <c r="N11" s="7">
        <f>IF(A11="","",IF(OR(L11="",M11=""),"",IF(L11="Alta",3,IF(L11="Média",2,1))*IF(M11="Alto",3,IF(M11="Médio",2,1))))</f>
        <v/>
      </c>
      <c r="O11" s="8">
        <f>IF(N11="","",IF(N11&gt;=7,"Crítico",IF(N11&gt;=4,"Alto",IF(N11&gt;=2,"Médio","Baixo"))))</f>
        <v/>
      </c>
      <c r="P11" s="9" t="n">
        <v>18300</v>
      </c>
      <c r="Q11" s="22" t="n">
        <v>46285</v>
      </c>
      <c r="R11" s="8">
        <f>IF(A11="","",IF(Y11="","",IF(AND(Y11&lt;&gt;"Concluído",Q11&lt;&gt;"",Q11&lt;TODAY()),"Atrasado",Y11)))</f>
        <v/>
      </c>
      <c r="S11" s="7">
        <f>IF(A11="","",IF(B11="","",IF(R11="Concluído",IF(V11="",0,V11-B11),MAX(0,TODAY()-B11))))</f>
        <v/>
      </c>
      <c r="T11" s="5" t="inlineStr">
        <is>
          <t>Criar agenda fiscal com alertas e revisão do responsável suplente.</t>
        </is>
      </c>
      <c r="U11" s="5" t="inlineStr">
        <is>
          <t>Fiscal/Simples/DAS-2026</t>
        </is>
      </c>
      <c r="V11" s="22" t="n"/>
      <c r="W11" s="3" t="inlineStr">
        <is>
          <t>Pendente</t>
        </is>
      </c>
      <c r="X11" s="5" t="inlineStr">
        <is>
          <t>Prazo próximo; acompanhar até confirmação do envio.</t>
        </is>
      </c>
      <c r="Y11" s="3" t="inlineStr">
        <is>
          <t>Em andamento</t>
        </is>
      </c>
      <c r="Z11" s="7">
        <f>IF(A11="","",IFERROR(VLOOKUP(K11,'Resumo'!$H$5:$I$9,2,FALSE),"Não definido"))</f>
        <v/>
      </c>
    </row>
    <row r="12" ht="52" customHeight="1">
      <c r="A12" s="3" t="inlineStr">
        <is>
          <t>AUD-2026-010</t>
        </is>
      </c>
      <c r="B12" s="22" t="n">
        <v>46260</v>
      </c>
      <c r="C12" s="5" t="inlineStr">
        <is>
          <t>Estoques</t>
        </is>
      </c>
      <c r="D12" s="5" t="inlineStr">
        <is>
          <t>Inventário físico</t>
        </is>
      </c>
      <c r="E12" s="3" t="inlineStr">
        <is>
          <t>Fernanda Lima</t>
        </is>
      </c>
      <c r="F12" s="3" t="inlineStr">
        <is>
          <t>Campinas</t>
        </is>
      </c>
      <c r="G12" s="6" t="inlineStr">
        <is>
          <t>01.234.567/0001-91 | Unidade SP</t>
        </is>
      </c>
      <c r="H12" s="6" t="inlineStr">
        <is>
          <t>Inventário 2026-2S</t>
        </is>
      </c>
      <c r="I12" s="5" t="inlineStr">
        <is>
          <t>Procedimento de Inventário e Contagem Física</t>
        </is>
      </c>
      <c r="J12" s="5" t="inlineStr">
        <is>
          <t>Ausência de documentação de inventário físico.</t>
        </is>
      </c>
      <c r="K12" s="3" t="inlineStr">
        <is>
          <t>Operacional</t>
        </is>
      </c>
      <c r="L12" s="3" t="inlineStr">
        <is>
          <t>Média</t>
        </is>
      </c>
      <c r="M12" s="3" t="inlineStr">
        <is>
          <t>Alto</t>
        </is>
      </c>
      <c r="N12" s="7">
        <f>IF(A12="","",IF(OR(L12="",M12=""),"",IF(L12="Alta",3,IF(L12="Média",2,1))*IF(M12="Alto",3,IF(M12="Médio",2,1))))</f>
        <v/>
      </c>
      <c r="O12" s="8">
        <f>IF(N12="","",IF(N12&gt;=7,"Crítico",IF(N12&gt;=4,"Alto",IF(N12&gt;=2,"Médio","Baixo"))))</f>
        <v/>
      </c>
      <c r="P12" s="9" t="n">
        <v>54000</v>
      </c>
      <c r="Q12" s="22" t="n">
        <v>46266</v>
      </c>
      <c r="R12" s="8">
        <f>IF(A12="","",IF(Y12="","",IF(AND(Y12&lt;&gt;"Concluído",Q12&lt;&gt;"",Q12&lt;TODAY()),"Atrasado",Y12)))</f>
        <v/>
      </c>
      <c r="S12" s="7">
        <f>IF(A12="","",IF(B12="","",IF(R12="Concluído",IF(V12="",0,V12-B12),MAX(0,TODAY()-B12))))</f>
        <v/>
      </c>
      <c r="T12" s="5" t="inlineStr">
        <is>
          <t>Formalizar atas de contagem, responsáveis e reconciliação com estoque sistêmico.</t>
        </is>
      </c>
      <c r="U12" s="5" t="inlineStr">
        <is>
          <t>Estoques/Inventário/2026-2S</t>
        </is>
      </c>
      <c r="V12" s="22" t="n"/>
      <c r="W12" s="3" t="inlineStr">
        <is>
          <t>Pendente</t>
        </is>
      </c>
      <c r="X12" s="5" t="inlineStr">
        <is>
          <t>Documentação pendente para validação da existência física.</t>
        </is>
      </c>
      <c r="Y12" s="3" t="inlineStr">
        <is>
          <t>Aberto</t>
        </is>
      </c>
      <c r="Z12" s="7">
        <f>IF(A12="","",IFERROR(VLOOKUP(K12,'Resumo'!$H$5:$I$9,2,FALSE),"Não definido"))</f>
        <v/>
      </c>
    </row>
    <row r="13" ht="22" customHeight="1">
      <c r="A13" s="3" t="n"/>
      <c r="B13" s="22" t="n"/>
      <c r="C13" s="5" t="n"/>
      <c r="D13" s="5" t="n"/>
      <c r="E13" s="3" t="n"/>
      <c r="F13" s="3" t="n"/>
      <c r="G13" s="6" t="n"/>
      <c r="H13" s="6" t="n"/>
      <c r="I13" s="5" t="n"/>
      <c r="J13" s="5" t="n"/>
      <c r="K13" s="3" t="n"/>
      <c r="L13" s="3" t="n"/>
      <c r="M13" s="3" t="n"/>
      <c r="N13" s="7">
        <f>IF(A13="","",IF(OR(L13="",M13=""),"",IF(L13="Alta",3,IF(L13="Média",2,1))*IF(M13="Alto",3,IF(M13="Médio",2,1))))</f>
        <v/>
      </c>
      <c r="O13" s="8">
        <f>IF(N13="","",IF(N13&gt;=7,"Crítico",IF(N13&gt;=4,"Alto",IF(N13&gt;=2,"Médio","Baixo"))))</f>
        <v/>
      </c>
      <c r="P13" s="9" t="n"/>
      <c r="Q13" s="22" t="n"/>
      <c r="R13" s="8">
        <f>IF(A13="","",IF(Y13="","",IF(AND(Y13&lt;&gt;"Concluído",Q13&lt;&gt;"",Q13&lt;TODAY()),"Atrasado",Y13)))</f>
        <v/>
      </c>
      <c r="S13" s="7">
        <f>IF(A13="","",IF(B13="","",IF(R13="Concluído",IF(V13="",0,V13-B13),MAX(0,TODAY()-B13))))</f>
        <v/>
      </c>
      <c r="T13" s="5" t="n"/>
      <c r="U13" s="5" t="n"/>
      <c r="V13" s="22" t="n"/>
      <c r="W13" s="3" t="n"/>
      <c r="X13" s="5" t="n"/>
      <c r="Y13" s="3" t="n"/>
      <c r="Z13" s="7">
        <f>IF(A13="","",IFERROR(VLOOKUP(K13,'Resumo'!$H$5:$I$9,2,FALSE),"Não definido"))</f>
        <v/>
      </c>
    </row>
    <row r="14" ht="22" customHeight="1">
      <c r="A14" s="3" t="n"/>
      <c r="B14" s="22" t="n"/>
      <c r="C14" s="5" t="n"/>
      <c r="D14" s="5" t="n"/>
      <c r="E14" s="3" t="n"/>
      <c r="F14" s="3" t="n"/>
      <c r="G14" s="6" t="n"/>
      <c r="H14" s="6" t="n"/>
      <c r="I14" s="5" t="n"/>
      <c r="J14" s="5" t="n"/>
      <c r="K14" s="3" t="n"/>
      <c r="L14" s="3" t="n"/>
      <c r="M14" s="3" t="n"/>
      <c r="N14" s="7">
        <f>IF(A14="","",IF(OR(L14="",M14=""),"",IF(L14="Alta",3,IF(L14="Média",2,1))*IF(M14="Alto",3,IF(M14="Médio",2,1))))</f>
        <v/>
      </c>
      <c r="O14" s="8">
        <f>IF(N14="","",IF(N14&gt;=7,"Crítico",IF(N14&gt;=4,"Alto",IF(N14&gt;=2,"Médio","Baixo"))))</f>
        <v/>
      </c>
      <c r="P14" s="9" t="n"/>
      <c r="Q14" s="22" t="n"/>
      <c r="R14" s="8">
        <f>IF(A14="","",IF(Y14="","",IF(AND(Y14&lt;&gt;"Concluído",Q14&lt;&gt;"",Q14&lt;TODAY()),"Atrasado",Y14)))</f>
        <v/>
      </c>
      <c r="S14" s="7">
        <f>IF(A14="","",IF(B14="","",IF(R14="Concluído",IF(V14="",0,V14-B14),MAX(0,TODAY()-B14))))</f>
        <v/>
      </c>
      <c r="T14" s="5" t="n"/>
      <c r="U14" s="5" t="n"/>
      <c r="V14" s="22" t="n"/>
      <c r="W14" s="3" t="n"/>
      <c r="X14" s="5" t="n"/>
      <c r="Y14" s="3" t="n"/>
      <c r="Z14" s="7">
        <f>IF(A14="","",IFERROR(VLOOKUP(K14,'Resumo'!$H$5:$I$9,2,FALSE),"Não definido"))</f>
        <v/>
      </c>
    </row>
    <row r="15" ht="22" customHeight="1">
      <c r="A15" s="3" t="n"/>
      <c r="B15" s="22" t="n"/>
      <c r="C15" s="5" t="n"/>
      <c r="D15" s="5" t="n"/>
      <c r="E15" s="3" t="n"/>
      <c r="F15" s="3" t="n"/>
      <c r="G15" s="6" t="n"/>
      <c r="H15" s="6" t="n"/>
      <c r="I15" s="5" t="n"/>
      <c r="J15" s="5" t="n"/>
      <c r="K15" s="3" t="n"/>
      <c r="L15" s="3" t="n"/>
      <c r="M15" s="3" t="n"/>
      <c r="N15" s="7">
        <f>IF(A15="","",IF(OR(L15="",M15=""),"",IF(L15="Alta",3,IF(L15="Média",2,1))*IF(M15="Alto",3,IF(M15="Médio",2,1))))</f>
        <v/>
      </c>
      <c r="O15" s="8">
        <f>IF(N15="","",IF(N15&gt;=7,"Crítico",IF(N15&gt;=4,"Alto",IF(N15&gt;=2,"Médio","Baixo"))))</f>
        <v/>
      </c>
      <c r="P15" s="9" t="n"/>
      <c r="Q15" s="22" t="n"/>
      <c r="R15" s="8">
        <f>IF(A15="","",IF(Y15="","",IF(AND(Y15&lt;&gt;"Concluído",Q15&lt;&gt;"",Q15&lt;TODAY()),"Atrasado",Y15)))</f>
        <v/>
      </c>
      <c r="S15" s="7">
        <f>IF(A15="","",IF(B15="","",IF(R15="Concluído",IF(V15="",0,V15-B15),MAX(0,TODAY()-B15))))</f>
        <v/>
      </c>
      <c r="T15" s="5" t="n"/>
      <c r="U15" s="5" t="n"/>
      <c r="V15" s="22" t="n"/>
      <c r="W15" s="3" t="n"/>
      <c r="X15" s="5" t="n"/>
      <c r="Y15" s="3" t="n"/>
      <c r="Z15" s="7">
        <f>IF(A15="","",IFERROR(VLOOKUP(K15,'Resumo'!$H$5:$I$9,2,FALSE),"Não definido"))</f>
        <v/>
      </c>
    </row>
    <row r="16" ht="22" customHeight="1">
      <c r="A16" s="3" t="n"/>
      <c r="B16" s="22" t="n"/>
      <c r="C16" s="5" t="n"/>
      <c r="D16" s="5" t="n"/>
      <c r="E16" s="3" t="n"/>
      <c r="F16" s="3" t="n"/>
      <c r="G16" s="6" t="n"/>
      <c r="H16" s="6" t="n"/>
      <c r="I16" s="5" t="n"/>
      <c r="J16" s="5" t="n"/>
      <c r="K16" s="3" t="n"/>
      <c r="L16" s="3" t="n"/>
      <c r="M16" s="3" t="n"/>
      <c r="N16" s="7">
        <f>IF(A16="","",IF(OR(L16="",M16=""),"",IF(L16="Alta",3,IF(L16="Média",2,1))*IF(M16="Alto",3,IF(M16="Médio",2,1))))</f>
        <v/>
      </c>
      <c r="O16" s="8">
        <f>IF(N16="","",IF(N16&gt;=7,"Crítico",IF(N16&gt;=4,"Alto",IF(N16&gt;=2,"Médio","Baixo"))))</f>
        <v/>
      </c>
      <c r="P16" s="9" t="n"/>
      <c r="Q16" s="22" t="n"/>
      <c r="R16" s="8">
        <f>IF(A16="","",IF(Y16="","",IF(AND(Y16&lt;&gt;"Concluído",Q16&lt;&gt;"",Q16&lt;TODAY()),"Atrasado",Y16)))</f>
        <v/>
      </c>
      <c r="S16" s="7">
        <f>IF(A16="","",IF(B16="","",IF(R16="Concluído",IF(V16="",0,V16-B16),MAX(0,TODAY()-B16))))</f>
        <v/>
      </c>
      <c r="T16" s="5" t="n"/>
      <c r="U16" s="5" t="n"/>
      <c r="V16" s="22" t="n"/>
      <c r="W16" s="3" t="n"/>
      <c r="X16" s="5" t="n"/>
      <c r="Y16" s="3" t="n"/>
      <c r="Z16" s="7">
        <f>IF(A16="","",IFERROR(VLOOKUP(K16,'Resumo'!$H$5:$I$9,2,FALSE),"Não definido"))</f>
        <v/>
      </c>
    </row>
    <row r="17" ht="22" customHeight="1">
      <c r="A17" s="3" t="n"/>
      <c r="B17" s="22" t="n"/>
      <c r="C17" s="5" t="n"/>
      <c r="D17" s="5" t="n"/>
      <c r="E17" s="3" t="n"/>
      <c r="F17" s="3" t="n"/>
      <c r="G17" s="6" t="n"/>
      <c r="H17" s="6" t="n"/>
      <c r="I17" s="5" t="n"/>
      <c r="J17" s="5" t="n"/>
      <c r="K17" s="3" t="n"/>
      <c r="L17" s="3" t="n"/>
      <c r="M17" s="3" t="n"/>
      <c r="N17" s="7">
        <f>IF(A17="","",IF(OR(L17="",M17=""),"",IF(L17="Alta",3,IF(L17="Média",2,1))*IF(M17="Alto",3,IF(M17="Médio",2,1))))</f>
        <v/>
      </c>
      <c r="O17" s="8">
        <f>IF(N17="","",IF(N17&gt;=7,"Crítico",IF(N17&gt;=4,"Alto",IF(N17&gt;=2,"Médio","Baixo"))))</f>
        <v/>
      </c>
      <c r="P17" s="9" t="n"/>
      <c r="Q17" s="22" t="n"/>
      <c r="R17" s="8">
        <f>IF(A17="","",IF(Y17="","",IF(AND(Y17&lt;&gt;"Concluído",Q17&lt;&gt;"",Q17&lt;TODAY()),"Atrasado",Y17)))</f>
        <v/>
      </c>
      <c r="S17" s="7">
        <f>IF(A17="","",IF(B17="","",IF(R17="Concluído",IF(V17="",0,V17-B17),MAX(0,TODAY()-B17))))</f>
        <v/>
      </c>
      <c r="T17" s="5" t="n"/>
      <c r="U17" s="5" t="n"/>
      <c r="V17" s="22" t="n"/>
      <c r="W17" s="3" t="n"/>
      <c r="X17" s="5" t="n"/>
      <c r="Y17" s="3" t="n"/>
      <c r="Z17" s="7">
        <f>IF(A17="","",IFERROR(VLOOKUP(K17,'Resumo'!$H$5:$I$9,2,FALSE),"Não definido"))</f>
        <v/>
      </c>
    </row>
    <row r="18" ht="22" customHeight="1">
      <c r="A18" s="3" t="n"/>
      <c r="B18" s="22" t="n"/>
      <c r="C18" s="5" t="n"/>
      <c r="D18" s="5" t="n"/>
      <c r="E18" s="3" t="n"/>
      <c r="F18" s="3" t="n"/>
      <c r="G18" s="6" t="n"/>
      <c r="H18" s="6" t="n"/>
      <c r="I18" s="5" t="n"/>
      <c r="J18" s="5" t="n"/>
      <c r="K18" s="3" t="n"/>
      <c r="L18" s="3" t="n"/>
      <c r="M18" s="3" t="n"/>
      <c r="N18" s="7">
        <f>IF(A18="","",IF(OR(L18="",M18=""),"",IF(L18="Alta",3,IF(L18="Média",2,1))*IF(M18="Alto",3,IF(M18="Médio",2,1))))</f>
        <v/>
      </c>
      <c r="O18" s="8">
        <f>IF(N18="","",IF(N18&gt;=7,"Crítico",IF(N18&gt;=4,"Alto",IF(N18&gt;=2,"Médio","Baixo"))))</f>
        <v/>
      </c>
      <c r="P18" s="9" t="n"/>
      <c r="Q18" s="22" t="n"/>
      <c r="R18" s="8">
        <f>IF(A18="","",IF(Y18="","",IF(AND(Y18&lt;&gt;"Concluído",Q18&lt;&gt;"",Q18&lt;TODAY()),"Atrasado",Y18)))</f>
        <v/>
      </c>
      <c r="S18" s="7">
        <f>IF(A18="","",IF(B18="","",IF(R18="Concluído",IF(V18="",0,V18-B18),MAX(0,TODAY()-B18))))</f>
        <v/>
      </c>
      <c r="T18" s="5" t="n"/>
      <c r="U18" s="5" t="n"/>
      <c r="V18" s="22" t="n"/>
      <c r="W18" s="3" t="n"/>
      <c r="X18" s="5" t="n"/>
      <c r="Y18" s="3" t="n"/>
      <c r="Z18" s="7">
        <f>IF(A18="","",IFERROR(VLOOKUP(K18,'Resumo'!$H$5:$I$9,2,FALSE),"Não definido"))</f>
        <v/>
      </c>
    </row>
    <row r="19" ht="22" customHeight="1">
      <c r="A19" s="3" t="n"/>
      <c r="B19" s="22" t="n"/>
      <c r="C19" s="5" t="n"/>
      <c r="D19" s="5" t="n"/>
      <c r="E19" s="3" t="n"/>
      <c r="F19" s="3" t="n"/>
      <c r="G19" s="6" t="n"/>
      <c r="H19" s="6" t="n"/>
      <c r="I19" s="5" t="n"/>
      <c r="J19" s="5" t="n"/>
      <c r="K19" s="3" t="n"/>
      <c r="L19" s="3" t="n"/>
      <c r="M19" s="3" t="n"/>
      <c r="N19" s="7">
        <f>IF(A19="","",IF(OR(L19="",M19=""),"",IF(L19="Alta",3,IF(L19="Média",2,1))*IF(M19="Alto",3,IF(M19="Médio",2,1))))</f>
        <v/>
      </c>
      <c r="O19" s="8">
        <f>IF(N19="","",IF(N19&gt;=7,"Crítico",IF(N19&gt;=4,"Alto",IF(N19&gt;=2,"Médio","Baixo"))))</f>
        <v/>
      </c>
      <c r="P19" s="9" t="n"/>
      <c r="Q19" s="22" t="n"/>
      <c r="R19" s="8">
        <f>IF(A19="","",IF(Y19="","",IF(AND(Y19&lt;&gt;"Concluído",Q19&lt;&gt;"",Q19&lt;TODAY()),"Atrasado",Y19)))</f>
        <v/>
      </c>
      <c r="S19" s="7">
        <f>IF(A19="","",IF(B19="","",IF(R19="Concluído",IF(V19="",0,V19-B19),MAX(0,TODAY()-B19))))</f>
        <v/>
      </c>
      <c r="T19" s="5" t="n"/>
      <c r="U19" s="5" t="n"/>
      <c r="V19" s="22" t="n"/>
      <c r="W19" s="3" t="n"/>
      <c r="X19" s="5" t="n"/>
      <c r="Y19" s="3" t="n"/>
      <c r="Z19" s="7">
        <f>IF(A19="","",IFERROR(VLOOKUP(K19,'Resumo'!$H$5:$I$9,2,FALSE),"Não definido"))</f>
        <v/>
      </c>
    </row>
    <row r="20" ht="22" customHeight="1">
      <c r="A20" s="3" t="n"/>
      <c r="B20" s="22" t="n"/>
      <c r="C20" s="5" t="n"/>
      <c r="D20" s="5" t="n"/>
      <c r="E20" s="3" t="n"/>
      <c r="F20" s="3" t="n"/>
      <c r="G20" s="6" t="n"/>
      <c r="H20" s="6" t="n"/>
      <c r="I20" s="5" t="n"/>
      <c r="J20" s="5" t="n"/>
      <c r="K20" s="3" t="n"/>
      <c r="L20" s="3" t="n"/>
      <c r="M20" s="3" t="n"/>
      <c r="N20" s="7">
        <f>IF(A20="","",IF(OR(L20="",M20=""),"",IF(L20="Alta",3,IF(L20="Média",2,1))*IF(M20="Alto",3,IF(M20="Médio",2,1))))</f>
        <v/>
      </c>
      <c r="O20" s="8">
        <f>IF(N20="","",IF(N20&gt;=7,"Crítico",IF(N20&gt;=4,"Alto",IF(N20&gt;=2,"Médio","Baixo"))))</f>
        <v/>
      </c>
      <c r="P20" s="9" t="n"/>
      <c r="Q20" s="22" t="n"/>
      <c r="R20" s="8">
        <f>IF(A20="","",IF(Y20="","",IF(AND(Y20&lt;&gt;"Concluído",Q20&lt;&gt;"",Q20&lt;TODAY()),"Atrasado",Y20)))</f>
        <v/>
      </c>
      <c r="S20" s="7">
        <f>IF(A20="","",IF(B20="","",IF(R20="Concluído",IF(V20="",0,V20-B20),MAX(0,TODAY()-B20))))</f>
        <v/>
      </c>
      <c r="T20" s="5" t="n"/>
      <c r="U20" s="5" t="n"/>
      <c r="V20" s="22" t="n"/>
      <c r="W20" s="3" t="n"/>
      <c r="X20" s="5" t="n"/>
      <c r="Y20" s="3" t="n"/>
      <c r="Z20" s="7">
        <f>IF(A20="","",IFERROR(VLOOKUP(K20,'Resumo'!$H$5:$I$9,2,FALSE),"Não definido"))</f>
        <v/>
      </c>
    </row>
    <row r="21" ht="22" customHeight="1">
      <c r="A21" s="3" t="n"/>
      <c r="B21" s="22" t="n"/>
      <c r="C21" s="5" t="n"/>
      <c r="D21" s="5" t="n"/>
      <c r="E21" s="3" t="n"/>
      <c r="F21" s="3" t="n"/>
      <c r="G21" s="6" t="n"/>
      <c r="H21" s="6" t="n"/>
      <c r="I21" s="5" t="n"/>
      <c r="J21" s="5" t="n"/>
      <c r="K21" s="3" t="n"/>
      <c r="L21" s="3" t="n"/>
      <c r="M21" s="3" t="n"/>
      <c r="N21" s="7">
        <f>IF(A21="","",IF(OR(L21="",M21=""),"",IF(L21="Alta",3,IF(L21="Média",2,1))*IF(M21="Alto",3,IF(M21="Médio",2,1))))</f>
        <v/>
      </c>
      <c r="O21" s="8">
        <f>IF(N21="","",IF(N21&gt;=7,"Crítico",IF(N21&gt;=4,"Alto",IF(N21&gt;=2,"Médio","Baixo"))))</f>
        <v/>
      </c>
      <c r="P21" s="9" t="n"/>
      <c r="Q21" s="22" t="n"/>
      <c r="R21" s="8">
        <f>IF(A21="","",IF(Y21="","",IF(AND(Y21&lt;&gt;"Concluído",Q21&lt;&gt;"",Q21&lt;TODAY()),"Atrasado",Y21)))</f>
        <v/>
      </c>
      <c r="S21" s="7">
        <f>IF(A21="","",IF(B21="","",IF(R21="Concluído",IF(V21="",0,V21-B21),MAX(0,TODAY()-B21))))</f>
        <v/>
      </c>
      <c r="T21" s="5" t="n"/>
      <c r="U21" s="5" t="n"/>
      <c r="V21" s="22" t="n"/>
      <c r="W21" s="3" t="n"/>
      <c r="X21" s="5" t="n"/>
      <c r="Y21" s="3" t="n"/>
      <c r="Z21" s="7">
        <f>IF(A21="","",IFERROR(VLOOKUP(K21,'Resumo'!$H$5:$I$9,2,FALSE),"Não definido"))</f>
        <v/>
      </c>
    </row>
    <row r="22" ht="22" customHeight="1">
      <c r="A22" s="3" t="n"/>
      <c r="B22" s="22" t="n"/>
      <c r="C22" s="5" t="n"/>
      <c r="D22" s="5" t="n"/>
      <c r="E22" s="3" t="n"/>
      <c r="F22" s="3" t="n"/>
      <c r="G22" s="6" t="n"/>
      <c r="H22" s="6" t="n"/>
      <c r="I22" s="5" t="n"/>
      <c r="J22" s="5" t="n"/>
      <c r="K22" s="3" t="n"/>
      <c r="L22" s="3" t="n"/>
      <c r="M22" s="3" t="n"/>
      <c r="N22" s="7">
        <f>IF(A22="","",IF(OR(L22="",M22=""),"",IF(L22="Alta",3,IF(L22="Média",2,1))*IF(M22="Alto",3,IF(M22="Médio",2,1))))</f>
        <v/>
      </c>
      <c r="O22" s="8">
        <f>IF(N22="","",IF(N22&gt;=7,"Crítico",IF(N22&gt;=4,"Alto",IF(N22&gt;=2,"Médio","Baixo"))))</f>
        <v/>
      </c>
      <c r="P22" s="9" t="n"/>
      <c r="Q22" s="22" t="n"/>
      <c r="R22" s="8">
        <f>IF(A22="","",IF(Y22="","",IF(AND(Y22&lt;&gt;"Concluído",Q22&lt;&gt;"",Q22&lt;TODAY()),"Atrasado",Y22)))</f>
        <v/>
      </c>
      <c r="S22" s="7">
        <f>IF(A22="","",IF(B22="","",IF(R22="Concluído",IF(V22="",0,V22-B22),MAX(0,TODAY()-B22))))</f>
        <v/>
      </c>
      <c r="T22" s="5" t="n"/>
      <c r="U22" s="5" t="n"/>
      <c r="V22" s="22" t="n"/>
      <c r="W22" s="3" t="n"/>
      <c r="X22" s="5" t="n"/>
      <c r="Y22" s="3" t="n"/>
      <c r="Z22" s="7">
        <f>IF(A22="","",IFERROR(VLOOKUP(K22,'Resumo'!$H$5:$I$9,2,FALSE),"Não definido"))</f>
        <v/>
      </c>
    </row>
    <row r="23" ht="22" customHeight="1">
      <c r="A23" s="3" t="n"/>
      <c r="B23" s="22" t="n"/>
      <c r="C23" s="5" t="n"/>
      <c r="D23" s="5" t="n"/>
      <c r="E23" s="3" t="n"/>
      <c r="F23" s="3" t="n"/>
      <c r="G23" s="6" t="n"/>
      <c r="H23" s="6" t="n"/>
      <c r="I23" s="5" t="n"/>
      <c r="J23" s="5" t="n"/>
      <c r="K23" s="3" t="n"/>
      <c r="L23" s="3" t="n"/>
      <c r="M23" s="3" t="n"/>
      <c r="N23" s="7">
        <f>IF(A23="","",IF(OR(L23="",M23=""),"",IF(L23="Alta",3,IF(L23="Média",2,1))*IF(M23="Alto",3,IF(M23="Médio",2,1))))</f>
        <v/>
      </c>
      <c r="O23" s="8">
        <f>IF(N23="","",IF(N23&gt;=7,"Crítico",IF(N23&gt;=4,"Alto",IF(N23&gt;=2,"Médio","Baixo"))))</f>
        <v/>
      </c>
      <c r="P23" s="9" t="n"/>
      <c r="Q23" s="22" t="n"/>
      <c r="R23" s="8">
        <f>IF(A23="","",IF(Y23="","",IF(AND(Y23&lt;&gt;"Concluído",Q23&lt;&gt;"",Q23&lt;TODAY()),"Atrasado",Y23)))</f>
        <v/>
      </c>
      <c r="S23" s="7">
        <f>IF(A23="","",IF(B23="","",IF(R23="Concluído",IF(V23="",0,V23-B23),MAX(0,TODAY()-B23))))</f>
        <v/>
      </c>
      <c r="T23" s="5" t="n"/>
      <c r="U23" s="5" t="n"/>
      <c r="V23" s="22" t="n"/>
      <c r="W23" s="3" t="n"/>
      <c r="X23" s="5" t="n"/>
      <c r="Y23" s="3" t="n"/>
      <c r="Z23" s="7">
        <f>IF(A23="","",IFERROR(VLOOKUP(K23,'Resumo'!$H$5:$I$9,2,FALSE),"Não definido"))</f>
        <v/>
      </c>
    </row>
    <row r="24" ht="22" customHeight="1">
      <c r="A24" s="3" t="n"/>
      <c r="B24" s="22" t="n"/>
      <c r="C24" s="5" t="n"/>
      <c r="D24" s="5" t="n"/>
      <c r="E24" s="3" t="n"/>
      <c r="F24" s="3" t="n"/>
      <c r="G24" s="6" t="n"/>
      <c r="H24" s="6" t="n"/>
      <c r="I24" s="5" t="n"/>
      <c r="J24" s="5" t="n"/>
      <c r="K24" s="3" t="n"/>
      <c r="L24" s="3" t="n"/>
      <c r="M24" s="3" t="n"/>
      <c r="N24" s="7">
        <f>IF(A24="","",IF(OR(L24="",M24=""),"",IF(L24="Alta",3,IF(L24="Média",2,1))*IF(M24="Alto",3,IF(M24="Médio",2,1))))</f>
        <v/>
      </c>
      <c r="O24" s="8">
        <f>IF(N24="","",IF(N24&gt;=7,"Crítico",IF(N24&gt;=4,"Alto",IF(N24&gt;=2,"Médio","Baixo"))))</f>
        <v/>
      </c>
      <c r="P24" s="9" t="n"/>
      <c r="Q24" s="22" t="n"/>
      <c r="R24" s="8">
        <f>IF(A24="","",IF(Y24="","",IF(AND(Y24&lt;&gt;"Concluído",Q24&lt;&gt;"",Q24&lt;TODAY()),"Atrasado",Y24)))</f>
        <v/>
      </c>
      <c r="S24" s="7">
        <f>IF(A24="","",IF(B24="","",IF(R24="Concluído",IF(V24="",0,V24-B24),MAX(0,TODAY()-B24))))</f>
        <v/>
      </c>
      <c r="T24" s="5" t="n"/>
      <c r="U24" s="5" t="n"/>
      <c r="V24" s="22" t="n"/>
      <c r="W24" s="3" t="n"/>
      <c r="X24" s="5" t="n"/>
      <c r="Y24" s="3" t="n"/>
      <c r="Z24" s="7">
        <f>IF(A24="","",IFERROR(VLOOKUP(K24,'Resumo'!$H$5:$I$9,2,FALSE),"Não definido"))</f>
        <v/>
      </c>
    </row>
    <row r="25" ht="22" customHeight="1">
      <c r="A25" s="3" t="n"/>
      <c r="B25" s="22" t="n"/>
      <c r="C25" s="5" t="n"/>
      <c r="D25" s="5" t="n"/>
      <c r="E25" s="3" t="n"/>
      <c r="F25" s="3" t="n"/>
      <c r="G25" s="6" t="n"/>
      <c r="H25" s="6" t="n"/>
      <c r="I25" s="5" t="n"/>
      <c r="J25" s="5" t="n"/>
      <c r="K25" s="3" t="n"/>
      <c r="L25" s="3" t="n"/>
      <c r="M25" s="3" t="n"/>
      <c r="N25" s="7">
        <f>IF(A25="","",IF(OR(L25="",M25=""),"",IF(L25="Alta",3,IF(L25="Média",2,1))*IF(M25="Alto",3,IF(M25="Médio",2,1))))</f>
        <v/>
      </c>
      <c r="O25" s="8">
        <f>IF(N25="","",IF(N25&gt;=7,"Crítico",IF(N25&gt;=4,"Alto",IF(N25&gt;=2,"Médio","Baixo"))))</f>
        <v/>
      </c>
      <c r="P25" s="9" t="n"/>
      <c r="Q25" s="22" t="n"/>
      <c r="R25" s="8">
        <f>IF(A25="","",IF(Y25="","",IF(AND(Y25&lt;&gt;"Concluído",Q25&lt;&gt;"",Q25&lt;TODAY()),"Atrasado",Y25)))</f>
        <v/>
      </c>
      <c r="S25" s="7">
        <f>IF(A25="","",IF(B25="","",IF(R25="Concluído",IF(V25="",0,V25-B25),MAX(0,TODAY()-B25))))</f>
        <v/>
      </c>
      <c r="T25" s="5" t="n"/>
      <c r="U25" s="5" t="n"/>
      <c r="V25" s="22" t="n"/>
      <c r="W25" s="3" t="n"/>
      <c r="X25" s="5" t="n"/>
      <c r="Y25" s="3" t="n"/>
      <c r="Z25" s="7">
        <f>IF(A25="","",IFERROR(VLOOKUP(K25,'Resumo'!$H$5:$I$9,2,FALSE),"Não definido"))</f>
        <v/>
      </c>
    </row>
    <row r="26" ht="22" customHeight="1">
      <c r="A26" s="3" t="n"/>
      <c r="B26" s="22" t="n"/>
      <c r="C26" s="5" t="n"/>
      <c r="D26" s="5" t="n"/>
      <c r="E26" s="3" t="n"/>
      <c r="F26" s="3" t="n"/>
      <c r="G26" s="6" t="n"/>
      <c r="H26" s="6" t="n"/>
      <c r="I26" s="5" t="n"/>
      <c r="J26" s="5" t="n"/>
      <c r="K26" s="3" t="n"/>
      <c r="L26" s="3" t="n"/>
      <c r="M26" s="3" t="n"/>
      <c r="N26" s="7">
        <f>IF(A26="","",IF(OR(L26="",M26=""),"",IF(L26="Alta",3,IF(L26="Média",2,1))*IF(M26="Alto",3,IF(M26="Médio",2,1))))</f>
        <v/>
      </c>
      <c r="O26" s="8">
        <f>IF(N26="","",IF(N26&gt;=7,"Crítico",IF(N26&gt;=4,"Alto",IF(N26&gt;=2,"Médio","Baixo"))))</f>
        <v/>
      </c>
      <c r="P26" s="9" t="n"/>
      <c r="Q26" s="22" t="n"/>
      <c r="R26" s="8">
        <f>IF(A26="","",IF(Y26="","",IF(AND(Y26&lt;&gt;"Concluído",Q26&lt;&gt;"",Q26&lt;TODAY()),"Atrasado",Y26)))</f>
        <v/>
      </c>
      <c r="S26" s="7">
        <f>IF(A26="","",IF(B26="","",IF(R26="Concluído",IF(V26="",0,V26-B26),MAX(0,TODAY()-B26))))</f>
        <v/>
      </c>
      <c r="T26" s="5" t="n"/>
      <c r="U26" s="5" t="n"/>
      <c r="V26" s="22" t="n"/>
      <c r="W26" s="3" t="n"/>
      <c r="X26" s="5" t="n"/>
      <c r="Y26" s="3" t="n"/>
      <c r="Z26" s="7">
        <f>IF(A26="","",IFERROR(VLOOKUP(K26,'Resumo'!$H$5:$I$9,2,FALSE),"Não definido"))</f>
        <v/>
      </c>
    </row>
    <row r="27" ht="22" customHeight="1">
      <c r="A27" s="3" t="n"/>
      <c r="B27" s="22" t="n"/>
      <c r="C27" s="5" t="n"/>
      <c r="D27" s="5" t="n"/>
      <c r="E27" s="3" t="n"/>
      <c r="F27" s="3" t="n"/>
      <c r="G27" s="6" t="n"/>
      <c r="H27" s="6" t="n"/>
      <c r="I27" s="5" t="n"/>
      <c r="J27" s="5" t="n"/>
      <c r="K27" s="3" t="n"/>
      <c r="L27" s="3" t="n"/>
      <c r="M27" s="3" t="n"/>
      <c r="N27" s="7">
        <f>IF(A27="","",IF(OR(L27="",M27=""),"",IF(L27="Alta",3,IF(L27="Média",2,1))*IF(M27="Alto",3,IF(M27="Médio",2,1))))</f>
        <v/>
      </c>
      <c r="O27" s="8">
        <f>IF(N27="","",IF(N27&gt;=7,"Crítico",IF(N27&gt;=4,"Alto",IF(N27&gt;=2,"Médio","Baixo"))))</f>
        <v/>
      </c>
      <c r="P27" s="9" t="n"/>
      <c r="Q27" s="22" t="n"/>
      <c r="R27" s="8">
        <f>IF(A27="","",IF(Y27="","",IF(AND(Y27&lt;&gt;"Concluído",Q27&lt;&gt;"",Q27&lt;TODAY()),"Atrasado",Y27)))</f>
        <v/>
      </c>
      <c r="S27" s="7">
        <f>IF(A27="","",IF(B27="","",IF(R27="Concluído",IF(V27="",0,V27-B27),MAX(0,TODAY()-B27))))</f>
        <v/>
      </c>
      <c r="T27" s="5" t="n"/>
      <c r="U27" s="5" t="n"/>
      <c r="V27" s="22" t="n"/>
      <c r="W27" s="3" t="n"/>
      <c r="X27" s="5" t="n"/>
      <c r="Y27" s="3" t="n"/>
      <c r="Z27" s="7">
        <f>IF(A27="","",IFERROR(VLOOKUP(K27,'Resumo'!$H$5:$I$9,2,FALSE),"Não definido"))</f>
        <v/>
      </c>
    </row>
    <row r="28" ht="22" customHeight="1">
      <c r="A28" s="3" t="n"/>
      <c r="B28" s="22" t="n"/>
      <c r="C28" s="5" t="n"/>
      <c r="D28" s="5" t="n"/>
      <c r="E28" s="3" t="n"/>
      <c r="F28" s="3" t="n"/>
      <c r="G28" s="6" t="n"/>
      <c r="H28" s="6" t="n"/>
      <c r="I28" s="5" t="n"/>
      <c r="J28" s="5" t="n"/>
      <c r="K28" s="3" t="n"/>
      <c r="L28" s="3" t="n"/>
      <c r="M28" s="3" t="n"/>
      <c r="N28" s="7">
        <f>IF(A28="","",IF(OR(L28="",M28=""),"",IF(L28="Alta",3,IF(L28="Média",2,1))*IF(M28="Alto",3,IF(M28="Médio",2,1))))</f>
        <v/>
      </c>
      <c r="O28" s="8">
        <f>IF(N28="","",IF(N28&gt;=7,"Crítico",IF(N28&gt;=4,"Alto",IF(N28&gt;=2,"Médio","Baixo"))))</f>
        <v/>
      </c>
      <c r="P28" s="9" t="n"/>
      <c r="Q28" s="22" t="n"/>
      <c r="R28" s="8">
        <f>IF(A28="","",IF(Y28="","",IF(AND(Y28&lt;&gt;"Concluído",Q28&lt;&gt;"",Q28&lt;TODAY()),"Atrasado",Y28)))</f>
        <v/>
      </c>
      <c r="S28" s="7">
        <f>IF(A28="","",IF(B28="","",IF(R28="Concluído",IF(V28="",0,V28-B28),MAX(0,TODAY()-B28))))</f>
        <v/>
      </c>
      <c r="T28" s="5" t="n"/>
      <c r="U28" s="5" t="n"/>
      <c r="V28" s="22" t="n"/>
      <c r="W28" s="3" t="n"/>
      <c r="X28" s="5" t="n"/>
      <c r="Y28" s="3" t="n"/>
      <c r="Z28" s="7">
        <f>IF(A28="","",IFERROR(VLOOKUP(K28,'Resumo'!$H$5:$I$9,2,FALSE),"Não definido"))</f>
        <v/>
      </c>
    </row>
    <row r="29" ht="22" customHeight="1">
      <c r="A29" s="3" t="n"/>
      <c r="B29" s="22" t="n"/>
      <c r="C29" s="5" t="n"/>
      <c r="D29" s="5" t="n"/>
      <c r="E29" s="3" t="n"/>
      <c r="F29" s="3" t="n"/>
      <c r="G29" s="6" t="n"/>
      <c r="H29" s="6" t="n"/>
      <c r="I29" s="5" t="n"/>
      <c r="J29" s="5" t="n"/>
      <c r="K29" s="3" t="n"/>
      <c r="L29" s="3" t="n"/>
      <c r="M29" s="3" t="n"/>
      <c r="N29" s="7">
        <f>IF(A29="","",IF(OR(L29="",M29=""),"",IF(L29="Alta",3,IF(L29="Média",2,1))*IF(M29="Alto",3,IF(M29="Médio",2,1))))</f>
        <v/>
      </c>
      <c r="O29" s="8">
        <f>IF(N29="","",IF(N29&gt;=7,"Crítico",IF(N29&gt;=4,"Alto",IF(N29&gt;=2,"Médio","Baixo"))))</f>
        <v/>
      </c>
      <c r="P29" s="9" t="n"/>
      <c r="Q29" s="22" t="n"/>
      <c r="R29" s="8">
        <f>IF(A29="","",IF(Y29="","",IF(AND(Y29&lt;&gt;"Concluído",Q29&lt;&gt;"",Q29&lt;TODAY()),"Atrasado",Y29)))</f>
        <v/>
      </c>
      <c r="S29" s="7">
        <f>IF(A29="","",IF(B29="","",IF(R29="Concluído",IF(V29="",0,V29-B29),MAX(0,TODAY()-B29))))</f>
        <v/>
      </c>
      <c r="T29" s="5" t="n"/>
      <c r="U29" s="5" t="n"/>
      <c r="V29" s="22" t="n"/>
      <c r="W29" s="3" t="n"/>
      <c r="X29" s="5" t="n"/>
      <c r="Y29" s="3" t="n"/>
      <c r="Z29" s="7">
        <f>IF(A29="","",IFERROR(VLOOKUP(K29,'Resumo'!$H$5:$I$9,2,FALSE),"Não definido"))</f>
        <v/>
      </c>
    </row>
    <row r="30" ht="22" customHeight="1">
      <c r="A30" s="3" t="n"/>
      <c r="B30" s="22" t="n"/>
      <c r="C30" s="5" t="n"/>
      <c r="D30" s="5" t="n"/>
      <c r="E30" s="3" t="n"/>
      <c r="F30" s="3" t="n"/>
      <c r="G30" s="6" t="n"/>
      <c r="H30" s="6" t="n"/>
      <c r="I30" s="5" t="n"/>
      <c r="J30" s="5" t="n"/>
      <c r="K30" s="3" t="n"/>
      <c r="L30" s="3" t="n"/>
      <c r="M30" s="3" t="n"/>
      <c r="N30" s="7">
        <f>IF(A30="","",IF(OR(L30="",M30=""),"",IF(L30="Alta",3,IF(L30="Média",2,1))*IF(M30="Alto",3,IF(M30="Médio",2,1))))</f>
        <v/>
      </c>
      <c r="O30" s="8">
        <f>IF(N30="","",IF(N30&gt;=7,"Crítico",IF(N30&gt;=4,"Alto",IF(N30&gt;=2,"Médio","Baixo"))))</f>
        <v/>
      </c>
      <c r="P30" s="9" t="n"/>
      <c r="Q30" s="22" t="n"/>
      <c r="R30" s="8">
        <f>IF(A30="","",IF(Y30="","",IF(AND(Y30&lt;&gt;"Concluído",Q30&lt;&gt;"",Q30&lt;TODAY()),"Atrasado",Y30)))</f>
        <v/>
      </c>
      <c r="S30" s="7">
        <f>IF(A30="","",IF(B30="","",IF(R30="Concluído",IF(V30="",0,V30-B30),MAX(0,TODAY()-B30))))</f>
        <v/>
      </c>
      <c r="T30" s="5" t="n"/>
      <c r="U30" s="5" t="n"/>
      <c r="V30" s="22" t="n"/>
      <c r="W30" s="3" t="n"/>
      <c r="X30" s="5" t="n"/>
      <c r="Y30" s="3" t="n"/>
      <c r="Z30" s="7">
        <f>IF(A30="","",IFERROR(VLOOKUP(K30,'Resumo'!$H$5:$I$9,2,FALSE),"Não definido"))</f>
        <v/>
      </c>
    </row>
    <row r="31" ht="22" customHeight="1">
      <c r="A31" s="3" t="n"/>
      <c r="B31" s="22" t="n"/>
      <c r="C31" s="5" t="n"/>
      <c r="D31" s="5" t="n"/>
      <c r="E31" s="3" t="n"/>
      <c r="F31" s="3" t="n"/>
      <c r="G31" s="6" t="n"/>
      <c r="H31" s="6" t="n"/>
      <c r="I31" s="5" t="n"/>
      <c r="J31" s="5" t="n"/>
      <c r="K31" s="3" t="n"/>
      <c r="L31" s="3" t="n"/>
      <c r="M31" s="3" t="n"/>
      <c r="N31" s="7">
        <f>IF(A31="","",IF(OR(L31="",M31=""),"",IF(L31="Alta",3,IF(L31="Média",2,1))*IF(M31="Alto",3,IF(M31="Médio",2,1))))</f>
        <v/>
      </c>
      <c r="O31" s="8">
        <f>IF(N31="","",IF(N31&gt;=7,"Crítico",IF(N31&gt;=4,"Alto",IF(N31&gt;=2,"Médio","Baixo"))))</f>
        <v/>
      </c>
      <c r="P31" s="9" t="n"/>
      <c r="Q31" s="22" t="n"/>
      <c r="R31" s="8">
        <f>IF(A31="","",IF(Y31="","",IF(AND(Y31&lt;&gt;"Concluído",Q31&lt;&gt;"",Q31&lt;TODAY()),"Atrasado",Y31)))</f>
        <v/>
      </c>
      <c r="S31" s="7">
        <f>IF(A31="","",IF(B31="","",IF(R31="Concluído",IF(V31="",0,V31-B31),MAX(0,TODAY()-B31))))</f>
        <v/>
      </c>
      <c r="T31" s="5" t="n"/>
      <c r="U31" s="5" t="n"/>
      <c r="V31" s="22" t="n"/>
      <c r="W31" s="3" t="n"/>
      <c r="X31" s="5" t="n"/>
      <c r="Y31" s="3" t="n"/>
      <c r="Z31" s="7">
        <f>IF(A31="","",IFERROR(VLOOKUP(K31,'Resumo'!$H$5:$I$9,2,FALSE),"Não definido"))</f>
        <v/>
      </c>
    </row>
    <row r="32" ht="22" customHeight="1">
      <c r="A32" s="3" t="n"/>
      <c r="B32" s="22" t="n"/>
      <c r="C32" s="5" t="n"/>
      <c r="D32" s="5" t="n"/>
      <c r="E32" s="3" t="n"/>
      <c r="F32" s="3" t="n"/>
      <c r="G32" s="6" t="n"/>
      <c r="H32" s="6" t="n"/>
      <c r="I32" s="5" t="n"/>
      <c r="J32" s="5" t="n"/>
      <c r="K32" s="3" t="n"/>
      <c r="L32" s="3" t="n"/>
      <c r="M32" s="3" t="n"/>
      <c r="N32" s="7">
        <f>IF(A32="","",IF(OR(L32="",M32=""),"",IF(L32="Alta",3,IF(L32="Média",2,1))*IF(M32="Alto",3,IF(M32="Médio",2,1))))</f>
        <v/>
      </c>
      <c r="O32" s="8">
        <f>IF(N32="","",IF(N32&gt;=7,"Crítico",IF(N32&gt;=4,"Alto",IF(N32&gt;=2,"Médio","Baixo"))))</f>
        <v/>
      </c>
      <c r="P32" s="9" t="n"/>
      <c r="Q32" s="22" t="n"/>
      <c r="R32" s="8">
        <f>IF(A32="","",IF(Y32="","",IF(AND(Y32&lt;&gt;"Concluído",Q32&lt;&gt;"",Q32&lt;TODAY()),"Atrasado",Y32)))</f>
        <v/>
      </c>
      <c r="S32" s="7">
        <f>IF(A32="","",IF(B32="","",IF(R32="Concluído",IF(V32="",0,V32-B32),MAX(0,TODAY()-B32))))</f>
        <v/>
      </c>
      <c r="T32" s="5" t="n"/>
      <c r="U32" s="5" t="n"/>
      <c r="V32" s="22" t="n"/>
      <c r="W32" s="3" t="n"/>
      <c r="X32" s="5" t="n"/>
      <c r="Y32" s="3" t="n"/>
      <c r="Z32" s="7">
        <f>IF(A32="","",IFERROR(VLOOKUP(K32,'Resumo'!$H$5:$I$9,2,FALSE),"Não definido"))</f>
        <v/>
      </c>
    </row>
    <row r="33" ht="22" customHeight="1">
      <c r="A33" s="3" t="n"/>
      <c r="B33" s="22" t="n"/>
      <c r="C33" s="5" t="n"/>
      <c r="D33" s="5" t="n"/>
      <c r="E33" s="3" t="n"/>
      <c r="F33" s="3" t="n"/>
      <c r="G33" s="6" t="n"/>
      <c r="H33" s="6" t="n"/>
      <c r="I33" s="5" t="n"/>
      <c r="J33" s="5" t="n"/>
      <c r="K33" s="3" t="n"/>
      <c r="L33" s="3" t="n"/>
      <c r="M33" s="3" t="n"/>
      <c r="N33" s="7">
        <f>IF(A33="","",IF(OR(L33="",M33=""),"",IF(L33="Alta",3,IF(L33="Média",2,1))*IF(M33="Alto",3,IF(M33="Médio",2,1))))</f>
        <v/>
      </c>
      <c r="O33" s="8">
        <f>IF(N33="","",IF(N33&gt;=7,"Crítico",IF(N33&gt;=4,"Alto",IF(N33&gt;=2,"Médio","Baixo"))))</f>
        <v/>
      </c>
      <c r="P33" s="9" t="n"/>
      <c r="Q33" s="22" t="n"/>
      <c r="R33" s="8">
        <f>IF(A33="","",IF(Y33="","",IF(AND(Y33&lt;&gt;"Concluído",Q33&lt;&gt;"",Q33&lt;TODAY()),"Atrasado",Y33)))</f>
        <v/>
      </c>
      <c r="S33" s="7">
        <f>IF(A33="","",IF(B33="","",IF(R33="Concluído",IF(V33="",0,V33-B33),MAX(0,TODAY()-B33))))</f>
        <v/>
      </c>
      <c r="T33" s="5" t="n"/>
      <c r="U33" s="5" t="n"/>
      <c r="V33" s="22" t="n"/>
      <c r="W33" s="3" t="n"/>
      <c r="X33" s="5" t="n"/>
      <c r="Y33" s="3" t="n"/>
      <c r="Z33" s="7">
        <f>IF(A33="","",IFERROR(VLOOKUP(K33,'Resumo'!$H$5:$I$9,2,FALSE),"Não definido"))</f>
        <v/>
      </c>
    </row>
    <row r="34" ht="22" customHeight="1">
      <c r="A34" s="3" t="n"/>
      <c r="B34" s="22" t="n"/>
      <c r="C34" s="5" t="n"/>
      <c r="D34" s="5" t="n"/>
      <c r="E34" s="3" t="n"/>
      <c r="F34" s="3" t="n"/>
      <c r="G34" s="6" t="n"/>
      <c r="H34" s="6" t="n"/>
      <c r="I34" s="5" t="n"/>
      <c r="J34" s="5" t="n"/>
      <c r="K34" s="3" t="n"/>
      <c r="L34" s="3" t="n"/>
      <c r="M34" s="3" t="n"/>
      <c r="N34" s="7">
        <f>IF(A34="","",IF(OR(L34="",M34=""),"",IF(L34="Alta",3,IF(L34="Média",2,1))*IF(M34="Alto",3,IF(M34="Médio",2,1))))</f>
        <v/>
      </c>
      <c r="O34" s="8">
        <f>IF(N34="","",IF(N34&gt;=7,"Crítico",IF(N34&gt;=4,"Alto",IF(N34&gt;=2,"Médio","Baixo"))))</f>
        <v/>
      </c>
      <c r="P34" s="9" t="n"/>
      <c r="Q34" s="22" t="n"/>
      <c r="R34" s="8">
        <f>IF(A34="","",IF(Y34="","",IF(AND(Y34&lt;&gt;"Concluído",Q34&lt;&gt;"",Q34&lt;TODAY()),"Atrasado",Y34)))</f>
        <v/>
      </c>
      <c r="S34" s="7">
        <f>IF(A34="","",IF(B34="","",IF(R34="Concluído",IF(V34="",0,V34-B34),MAX(0,TODAY()-B34))))</f>
        <v/>
      </c>
      <c r="T34" s="5" t="n"/>
      <c r="U34" s="5" t="n"/>
      <c r="V34" s="22" t="n"/>
      <c r="W34" s="3" t="n"/>
      <c r="X34" s="5" t="n"/>
      <c r="Y34" s="3" t="n"/>
      <c r="Z34" s="7">
        <f>IF(A34="","",IFERROR(VLOOKUP(K34,'Resumo'!$H$5:$I$9,2,FALSE),"Não definido"))</f>
        <v/>
      </c>
    </row>
    <row r="35" ht="22" customHeight="1">
      <c r="A35" s="3" t="n"/>
      <c r="B35" s="22" t="n"/>
      <c r="C35" s="5" t="n"/>
      <c r="D35" s="5" t="n"/>
      <c r="E35" s="3" t="n"/>
      <c r="F35" s="3" t="n"/>
      <c r="G35" s="6" t="n"/>
      <c r="H35" s="6" t="n"/>
      <c r="I35" s="5" t="n"/>
      <c r="J35" s="5" t="n"/>
      <c r="K35" s="3" t="n"/>
      <c r="L35" s="3" t="n"/>
      <c r="M35" s="3" t="n"/>
      <c r="N35" s="7">
        <f>IF(A35="","",IF(OR(L35="",M35=""),"",IF(L35="Alta",3,IF(L35="Média",2,1))*IF(M35="Alto",3,IF(M35="Médio",2,1))))</f>
        <v/>
      </c>
      <c r="O35" s="8">
        <f>IF(N35="","",IF(N35&gt;=7,"Crítico",IF(N35&gt;=4,"Alto",IF(N35&gt;=2,"Médio","Baixo"))))</f>
        <v/>
      </c>
      <c r="P35" s="9" t="n"/>
      <c r="Q35" s="22" t="n"/>
      <c r="R35" s="8">
        <f>IF(A35="","",IF(Y35="","",IF(AND(Y35&lt;&gt;"Concluído",Q35&lt;&gt;"",Q35&lt;TODAY()),"Atrasado",Y35)))</f>
        <v/>
      </c>
      <c r="S35" s="7">
        <f>IF(A35="","",IF(B35="","",IF(R35="Concluído",IF(V35="",0,V35-B35),MAX(0,TODAY()-B35))))</f>
        <v/>
      </c>
      <c r="T35" s="5" t="n"/>
      <c r="U35" s="5" t="n"/>
      <c r="V35" s="22" t="n"/>
      <c r="W35" s="3" t="n"/>
      <c r="X35" s="5" t="n"/>
      <c r="Y35" s="3" t="n"/>
      <c r="Z35" s="7">
        <f>IF(A35="","",IFERROR(VLOOKUP(K35,'Resumo'!$H$5:$I$9,2,FALSE),"Não definido"))</f>
        <v/>
      </c>
    </row>
    <row r="36" ht="22" customHeight="1">
      <c r="A36" s="3" t="n"/>
      <c r="B36" s="22" t="n"/>
      <c r="C36" s="5" t="n"/>
      <c r="D36" s="5" t="n"/>
      <c r="E36" s="3" t="n"/>
      <c r="F36" s="3" t="n"/>
      <c r="G36" s="6" t="n"/>
      <c r="H36" s="6" t="n"/>
      <c r="I36" s="5" t="n"/>
      <c r="J36" s="5" t="n"/>
      <c r="K36" s="3" t="n"/>
      <c r="L36" s="3" t="n"/>
      <c r="M36" s="3" t="n"/>
      <c r="N36" s="7">
        <f>IF(A36="","",IF(OR(L36="",M36=""),"",IF(L36="Alta",3,IF(L36="Média",2,1))*IF(M36="Alto",3,IF(M36="Médio",2,1))))</f>
        <v/>
      </c>
      <c r="O36" s="8">
        <f>IF(N36="","",IF(N36&gt;=7,"Crítico",IF(N36&gt;=4,"Alto",IF(N36&gt;=2,"Médio","Baixo"))))</f>
        <v/>
      </c>
      <c r="P36" s="9" t="n"/>
      <c r="Q36" s="22" t="n"/>
      <c r="R36" s="8">
        <f>IF(A36="","",IF(Y36="","",IF(AND(Y36&lt;&gt;"Concluído",Q36&lt;&gt;"",Q36&lt;TODAY()),"Atrasado",Y36)))</f>
        <v/>
      </c>
      <c r="S36" s="7">
        <f>IF(A36="","",IF(B36="","",IF(R36="Concluído",IF(V36="",0,V36-B36),MAX(0,TODAY()-B36))))</f>
        <v/>
      </c>
      <c r="T36" s="5" t="n"/>
      <c r="U36" s="5" t="n"/>
      <c r="V36" s="22" t="n"/>
      <c r="W36" s="3" t="n"/>
      <c r="X36" s="5" t="n"/>
      <c r="Y36" s="3" t="n"/>
      <c r="Z36" s="7">
        <f>IF(A36="","",IFERROR(VLOOKUP(K36,'Resumo'!$H$5:$I$9,2,FALSE),"Não definido"))</f>
        <v/>
      </c>
    </row>
    <row r="37" ht="22" customHeight="1">
      <c r="A37" s="3" t="n"/>
      <c r="B37" s="22" t="n"/>
      <c r="C37" s="5" t="n"/>
      <c r="D37" s="5" t="n"/>
      <c r="E37" s="3" t="n"/>
      <c r="F37" s="3" t="n"/>
      <c r="G37" s="6" t="n"/>
      <c r="H37" s="6" t="n"/>
      <c r="I37" s="5" t="n"/>
      <c r="J37" s="5" t="n"/>
      <c r="K37" s="3" t="n"/>
      <c r="L37" s="3" t="n"/>
      <c r="M37" s="3" t="n"/>
      <c r="N37" s="7">
        <f>IF(A37="","",IF(OR(L37="",M37=""),"",IF(L37="Alta",3,IF(L37="Média",2,1))*IF(M37="Alto",3,IF(M37="Médio",2,1))))</f>
        <v/>
      </c>
      <c r="O37" s="8">
        <f>IF(N37="","",IF(N37&gt;=7,"Crítico",IF(N37&gt;=4,"Alto",IF(N37&gt;=2,"Médio","Baixo"))))</f>
        <v/>
      </c>
      <c r="P37" s="9" t="n"/>
      <c r="Q37" s="22" t="n"/>
      <c r="R37" s="8">
        <f>IF(A37="","",IF(Y37="","",IF(AND(Y37&lt;&gt;"Concluído",Q37&lt;&gt;"",Q37&lt;TODAY()),"Atrasado",Y37)))</f>
        <v/>
      </c>
      <c r="S37" s="7">
        <f>IF(A37="","",IF(B37="","",IF(R37="Concluído",IF(V37="",0,V37-B37),MAX(0,TODAY()-B37))))</f>
        <v/>
      </c>
      <c r="T37" s="5" t="n"/>
      <c r="U37" s="5" t="n"/>
      <c r="V37" s="22" t="n"/>
      <c r="W37" s="3" t="n"/>
      <c r="X37" s="5" t="n"/>
      <c r="Y37" s="3" t="n"/>
      <c r="Z37" s="7">
        <f>IF(A37="","",IFERROR(VLOOKUP(K37,'Resumo'!$H$5:$I$9,2,FALSE),"Não definido"))</f>
        <v/>
      </c>
    </row>
    <row r="38" ht="22" customHeight="1">
      <c r="A38" s="3" t="n"/>
      <c r="B38" s="22" t="n"/>
      <c r="C38" s="5" t="n"/>
      <c r="D38" s="5" t="n"/>
      <c r="E38" s="3" t="n"/>
      <c r="F38" s="3" t="n"/>
      <c r="G38" s="6" t="n"/>
      <c r="H38" s="6" t="n"/>
      <c r="I38" s="5" t="n"/>
      <c r="J38" s="5" t="n"/>
      <c r="K38" s="3" t="n"/>
      <c r="L38" s="3" t="n"/>
      <c r="M38" s="3" t="n"/>
      <c r="N38" s="7">
        <f>IF(A38="","",IF(OR(L38="",M38=""),"",IF(L38="Alta",3,IF(L38="Média",2,1))*IF(M38="Alto",3,IF(M38="Médio",2,1))))</f>
        <v/>
      </c>
      <c r="O38" s="8">
        <f>IF(N38="","",IF(N38&gt;=7,"Crítico",IF(N38&gt;=4,"Alto",IF(N38&gt;=2,"Médio","Baixo"))))</f>
        <v/>
      </c>
      <c r="P38" s="9" t="n"/>
      <c r="Q38" s="22" t="n"/>
      <c r="R38" s="8">
        <f>IF(A38="","",IF(Y38="","",IF(AND(Y38&lt;&gt;"Concluído",Q38&lt;&gt;"",Q38&lt;TODAY()),"Atrasado",Y38)))</f>
        <v/>
      </c>
      <c r="S38" s="7">
        <f>IF(A38="","",IF(B38="","",IF(R38="Concluído",IF(V38="",0,V38-B38),MAX(0,TODAY()-B38))))</f>
        <v/>
      </c>
      <c r="T38" s="5" t="n"/>
      <c r="U38" s="5" t="n"/>
      <c r="V38" s="22" t="n"/>
      <c r="W38" s="3" t="n"/>
      <c r="X38" s="5" t="n"/>
      <c r="Y38" s="3" t="n"/>
      <c r="Z38" s="7">
        <f>IF(A38="","",IFERROR(VLOOKUP(K38,'Resumo'!$H$5:$I$9,2,FALSE),"Não definido"))</f>
        <v/>
      </c>
    </row>
    <row r="39" ht="22" customHeight="1">
      <c r="A39" s="3" t="n"/>
      <c r="B39" s="22" t="n"/>
      <c r="C39" s="5" t="n"/>
      <c r="D39" s="5" t="n"/>
      <c r="E39" s="3" t="n"/>
      <c r="F39" s="3" t="n"/>
      <c r="G39" s="6" t="n"/>
      <c r="H39" s="6" t="n"/>
      <c r="I39" s="5" t="n"/>
      <c r="J39" s="5" t="n"/>
      <c r="K39" s="3" t="n"/>
      <c r="L39" s="3" t="n"/>
      <c r="M39" s="3" t="n"/>
      <c r="N39" s="7">
        <f>IF(A39="","",IF(OR(L39="",M39=""),"",IF(L39="Alta",3,IF(L39="Média",2,1))*IF(M39="Alto",3,IF(M39="Médio",2,1))))</f>
        <v/>
      </c>
      <c r="O39" s="8">
        <f>IF(N39="","",IF(N39&gt;=7,"Crítico",IF(N39&gt;=4,"Alto",IF(N39&gt;=2,"Médio","Baixo"))))</f>
        <v/>
      </c>
      <c r="P39" s="9" t="n"/>
      <c r="Q39" s="22" t="n"/>
      <c r="R39" s="8">
        <f>IF(A39="","",IF(Y39="","",IF(AND(Y39&lt;&gt;"Concluído",Q39&lt;&gt;"",Q39&lt;TODAY()),"Atrasado",Y39)))</f>
        <v/>
      </c>
      <c r="S39" s="7">
        <f>IF(A39="","",IF(B39="","",IF(R39="Concluído",IF(V39="",0,V39-B39),MAX(0,TODAY()-B39))))</f>
        <v/>
      </c>
      <c r="T39" s="5" t="n"/>
      <c r="U39" s="5" t="n"/>
      <c r="V39" s="22" t="n"/>
      <c r="W39" s="3" t="n"/>
      <c r="X39" s="5" t="n"/>
      <c r="Y39" s="3" t="n"/>
      <c r="Z39" s="7">
        <f>IF(A39="","",IFERROR(VLOOKUP(K39,'Resumo'!$H$5:$I$9,2,FALSE),"Não definido"))</f>
        <v/>
      </c>
    </row>
    <row r="40" ht="22" customHeight="1">
      <c r="A40" s="3" t="n"/>
      <c r="B40" s="22" t="n"/>
      <c r="C40" s="5" t="n"/>
      <c r="D40" s="5" t="n"/>
      <c r="E40" s="3" t="n"/>
      <c r="F40" s="3" t="n"/>
      <c r="G40" s="6" t="n"/>
      <c r="H40" s="6" t="n"/>
      <c r="I40" s="5" t="n"/>
      <c r="J40" s="5" t="n"/>
      <c r="K40" s="3" t="n"/>
      <c r="L40" s="3" t="n"/>
      <c r="M40" s="3" t="n"/>
      <c r="N40" s="7">
        <f>IF(A40="","",IF(OR(L40="",M40=""),"",IF(L40="Alta",3,IF(L40="Média",2,1))*IF(M40="Alto",3,IF(M40="Médio",2,1))))</f>
        <v/>
      </c>
      <c r="O40" s="8">
        <f>IF(N40="","",IF(N40&gt;=7,"Crítico",IF(N40&gt;=4,"Alto",IF(N40&gt;=2,"Médio","Baixo"))))</f>
        <v/>
      </c>
      <c r="P40" s="9" t="n"/>
      <c r="Q40" s="22" t="n"/>
      <c r="R40" s="8">
        <f>IF(A40="","",IF(Y40="","",IF(AND(Y40&lt;&gt;"Concluído",Q40&lt;&gt;"",Q40&lt;TODAY()),"Atrasado",Y40)))</f>
        <v/>
      </c>
      <c r="S40" s="7">
        <f>IF(A40="","",IF(B40="","",IF(R40="Concluído",IF(V40="",0,V40-B40),MAX(0,TODAY()-B40))))</f>
        <v/>
      </c>
      <c r="T40" s="5" t="n"/>
      <c r="U40" s="5" t="n"/>
      <c r="V40" s="22" t="n"/>
      <c r="W40" s="3" t="n"/>
      <c r="X40" s="5" t="n"/>
      <c r="Y40" s="3" t="n"/>
      <c r="Z40" s="7">
        <f>IF(A40="","",IFERROR(VLOOKUP(K40,'Resumo'!$H$5:$I$9,2,FALSE),"Não definido"))</f>
        <v/>
      </c>
    </row>
    <row r="41" ht="22" customHeight="1">
      <c r="A41" s="3" t="n"/>
      <c r="B41" s="22" t="n"/>
      <c r="C41" s="5" t="n"/>
      <c r="D41" s="5" t="n"/>
      <c r="E41" s="3" t="n"/>
      <c r="F41" s="3" t="n"/>
      <c r="G41" s="6" t="n"/>
      <c r="H41" s="6" t="n"/>
      <c r="I41" s="5" t="n"/>
      <c r="J41" s="5" t="n"/>
      <c r="K41" s="3" t="n"/>
      <c r="L41" s="3" t="n"/>
      <c r="M41" s="3" t="n"/>
      <c r="N41" s="7">
        <f>IF(A41="","",IF(OR(L41="",M41=""),"",IF(L41="Alta",3,IF(L41="Média",2,1))*IF(M41="Alto",3,IF(M41="Médio",2,1))))</f>
        <v/>
      </c>
      <c r="O41" s="8">
        <f>IF(N41="","",IF(N41&gt;=7,"Crítico",IF(N41&gt;=4,"Alto",IF(N41&gt;=2,"Médio","Baixo"))))</f>
        <v/>
      </c>
      <c r="P41" s="9" t="n"/>
      <c r="Q41" s="22" t="n"/>
      <c r="R41" s="8">
        <f>IF(A41="","",IF(Y41="","",IF(AND(Y41&lt;&gt;"Concluído",Q41&lt;&gt;"",Q41&lt;TODAY()),"Atrasado",Y41)))</f>
        <v/>
      </c>
      <c r="S41" s="7">
        <f>IF(A41="","",IF(B41="","",IF(R41="Concluído",IF(V41="",0,V41-B41),MAX(0,TODAY()-B41))))</f>
        <v/>
      </c>
      <c r="T41" s="5" t="n"/>
      <c r="U41" s="5" t="n"/>
      <c r="V41" s="22" t="n"/>
      <c r="W41" s="3" t="n"/>
      <c r="X41" s="5" t="n"/>
      <c r="Y41" s="3" t="n"/>
      <c r="Z41" s="7">
        <f>IF(A41="","",IFERROR(VLOOKUP(K41,'Resumo'!$H$5:$I$9,2,FALSE),"Não definido"))</f>
        <v/>
      </c>
    </row>
    <row r="42" ht="22" customHeight="1">
      <c r="A42" s="3" t="n"/>
      <c r="B42" s="22" t="n"/>
      <c r="C42" s="5" t="n"/>
      <c r="D42" s="5" t="n"/>
      <c r="E42" s="3" t="n"/>
      <c r="F42" s="3" t="n"/>
      <c r="G42" s="6" t="n"/>
      <c r="H42" s="6" t="n"/>
      <c r="I42" s="5" t="n"/>
      <c r="J42" s="5" t="n"/>
      <c r="K42" s="3" t="n"/>
      <c r="L42" s="3" t="n"/>
      <c r="M42" s="3" t="n"/>
      <c r="N42" s="7">
        <f>IF(A42="","",IF(OR(L42="",M42=""),"",IF(L42="Alta",3,IF(L42="Média",2,1))*IF(M42="Alto",3,IF(M42="Médio",2,1))))</f>
        <v/>
      </c>
      <c r="O42" s="8">
        <f>IF(N42="","",IF(N42&gt;=7,"Crítico",IF(N42&gt;=4,"Alto",IF(N42&gt;=2,"Médio","Baixo"))))</f>
        <v/>
      </c>
      <c r="P42" s="9" t="n"/>
      <c r="Q42" s="22" t="n"/>
      <c r="R42" s="8">
        <f>IF(A42="","",IF(Y42="","",IF(AND(Y42&lt;&gt;"Concluído",Q42&lt;&gt;"",Q42&lt;TODAY()),"Atrasado",Y42)))</f>
        <v/>
      </c>
      <c r="S42" s="7">
        <f>IF(A42="","",IF(B42="","",IF(R42="Concluído",IF(V42="",0,V42-B42),MAX(0,TODAY()-B42))))</f>
        <v/>
      </c>
      <c r="T42" s="5" t="n"/>
      <c r="U42" s="5" t="n"/>
      <c r="V42" s="22" t="n"/>
      <c r="W42" s="3" t="n"/>
      <c r="X42" s="5" t="n"/>
      <c r="Y42" s="3" t="n"/>
      <c r="Z42" s="7">
        <f>IF(A42="","",IFERROR(VLOOKUP(K42,'Resumo'!$H$5:$I$9,2,FALSE),"Não definido"))</f>
        <v/>
      </c>
    </row>
    <row r="43" ht="22" customHeight="1">
      <c r="A43" s="3" t="n"/>
      <c r="B43" s="22" t="n"/>
      <c r="C43" s="5" t="n"/>
      <c r="D43" s="5" t="n"/>
      <c r="E43" s="3" t="n"/>
      <c r="F43" s="3" t="n"/>
      <c r="G43" s="6" t="n"/>
      <c r="H43" s="6" t="n"/>
      <c r="I43" s="5" t="n"/>
      <c r="J43" s="5" t="n"/>
      <c r="K43" s="3" t="n"/>
      <c r="L43" s="3" t="n"/>
      <c r="M43" s="3" t="n"/>
      <c r="N43" s="7">
        <f>IF(A43="","",IF(OR(L43="",M43=""),"",IF(L43="Alta",3,IF(L43="Média",2,1))*IF(M43="Alto",3,IF(M43="Médio",2,1))))</f>
        <v/>
      </c>
      <c r="O43" s="8">
        <f>IF(N43="","",IF(N43&gt;=7,"Crítico",IF(N43&gt;=4,"Alto",IF(N43&gt;=2,"Médio","Baixo"))))</f>
        <v/>
      </c>
      <c r="P43" s="9" t="n"/>
      <c r="Q43" s="22" t="n"/>
      <c r="R43" s="8">
        <f>IF(A43="","",IF(Y43="","",IF(AND(Y43&lt;&gt;"Concluído",Q43&lt;&gt;"",Q43&lt;TODAY()),"Atrasado",Y43)))</f>
        <v/>
      </c>
      <c r="S43" s="7">
        <f>IF(A43="","",IF(B43="","",IF(R43="Concluído",IF(V43="",0,V43-B43),MAX(0,TODAY()-B43))))</f>
        <v/>
      </c>
      <c r="T43" s="5" t="n"/>
      <c r="U43" s="5" t="n"/>
      <c r="V43" s="22" t="n"/>
      <c r="W43" s="3" t="n"/>
      <c r="X43" s="5" t="n"/>
      <c r="Y43" s="3" t="n"/>
      <c r="Z43" s="7">
        <f>IF(A43="","",IFERROR(VLOOKUP(K43,'Resumo'!$H$5:$I$9,2,FALSE),"Não definido"))</f>
        <v/>
      </c>
    </row>
    <row r="44" ht="22" customHeight="1">
      <c r="A44" s="3" t="n"/>
      <c r="B44" s="22" t="n"/>
      <c r="C44" s="5" t="n"/>
      <c r="D44" s="5" t="n"/>
      <c r="E44" s="3" t="n"/>
      <c r="F44" s="3" t="n"/>
      <c r="G44" s="6" t="n"/>
      <c r="H44" s="6" t="n"/>
      <c r="I44" s="5" t="n"/>
      <c r="J44" s="5" t="n"/>
      <c r="K44" s="3" t="n"/>
      <c r="L44" s="3" t="n"/>
      <c r="M44" s="3" t="n"/>
      <c r="N44" s="7">
        <f>IF(A44="","",IF(OR(L44="",M44=""),"",IF(L44="Alta",3,IF(L44="Média",2,1))*IF(M44="Alto",3,IF(M44="Médio",2,1))))</f>
        <v/>
      </c>
      <c r="O44" s="8">
        <f>IF(N44="","",IF(N44&gt;=7,"Crítico",IF(N44&gt;=4,"Alto",IF(N44&gt;=2,"Médio","Baixo"))))</f>
        <v/>
      </c>
      <c r="P44" s="9" t="n"/>
      <c r="Q44" s="22" t="n"/>
      <c r="R44" s="8">
        <f>IF(A44="","",IF(Y44="","",IF(AND(Y44&lt;&gt;"Concluído",Q44&lt;&gt;"",Q44&lt;TODAY()),"Atrasado",Y44)))</f>
        <v/>
      </c>
      <c r="S44" s="7">
        <f>IF(A44="","",IF(B44="","",IF(R44="Concluído",IF(V44="",0,V44-B44),MAX(0,TODAY()-B44))))</f>
        <v/>
      </c>
      <c r="T44" s="5" t="n"/>
      <c r="U44" s="5" t="n"/>
      <c r="V44" s="22" t="n"/>
      <c r="W44" s="3" t="n"/>
      <c r="X44" s="5" t="n"/>
      <c r="Y44" s="3" t="n"/>
      <c r="Z44" s="7">
        <f>IF(A44="","",IFERROR(VLOOKUP(K44,'Resumo'!$H$5:$I$9,2,FALSE),"Não definido"))</f>
        <v/>
      </c>
    </row>
    <row r="45" ht="22" customHeight="1">
      <c r="A45" s="3" t="n"/>
      <c r="B45" s="22" t="n"/>
      <c r="C45" s="5" t="n"/>
      <c r="D45" s="5" t="n"/>
      <c r="E45" s="3" t="n"/>
      <c r="F45" s="3" t="n"/>
      <c r="G45" s="6" t="n"/>
      <c r="H45" s="6" t="n"/>
      <c r="I45" s="5" t="n"/>
      <c r="J45" s="5" t="n"/>
      <c r="K45" s="3" t="n"/>
      <c r="L45" s="3" t="n"/>
      <c r="M45" s="3" t="n"/>
      <c r="N45" s="7">
        <f>IF(A45="","",IF(OR(L45="",M45=""),"",IF(L45="Alta",3,IF(L45="Média",2,1))*IF(M45="Alto",3,IF(M45="Médio",2,1))))</f>
        <v/>
      </c>
      <c r="O45" s="8">
        <f>IF(N45="","",IF(N45&gt;=7,"Crítico",IF(N45&gt;=4,"Alto",IF(N45&gt;=2,"Médio","Baixo"))))</f>
        <v/>
      </c>
      <c r="P45" s="9" t="n"/>
      <c r="Q45" s="22" t="n"/>
      <c r="R45" s="8">
        <f>IF(A45="","",IF(Y45="","",IF(AND(Y45&lt;&gt;"Concluído",Q45&lt;&gt;"",Q45&lt;TODAY()),"Atrasado",Y45)))</f>
        <v/>
      </c>
      <c r="S45" s="7">
        <f>IF(A45="","",IF(B45="","",IF(R45="Concluído",IF(V45="",0,V45-B45),MAX(0,TODAY()-B45))))</f>
        <v/>
      </c>
      <c r="T45" s="5" t="n"/>
      <c r="U45" s="5" t="n"/>
      <c r="V45" s="22" t="n"/>
      <c r="W45" s="3" t="n"/>
      <c r="X45" s="5" t="n"/>
      <c r="Y45" s="3" t="n"/>
      <c r="Z45" s="7">
        <f>IF(A45="","",IFERROR(VLOOKUP(K45,'Resumo'!$H$5:$I$9,2,FALSE),"Não definido"))</f>
        <v/>
      </c>
    </row>
    <row r="46" ht="22" customHeight="1">
      <c r="A46" s="3" t="n"/>
      <c r="B46" s="22" t="n"/>
      <c r="C46" s="5" t="n"/>
      <c r="D46" s="5" t="n"/>
      <c r="E46" s="3" t="n"/>
      <c r="F46" s="3" t="n"/>
      <c r="G46" s="6" t="n"/>
      <c r="H46" s="6" t="n"/>
      <c r="I46" s="5" t="n"/>
      <c r="J46" s="5" t="n"/>
      <c r="K46" s="3" t="n"/>
      <c r="L46" s="3" t="n"/>
      <c r="M46" s="3" t="n"/>
      <c r="N46" s="7">
        <f>IF(A46="","",IF(OR(L46="",M46=""),"",IF(L46="Alta",3,IF(L46="Média",2,1))*IF(M46="Alto",3,IF(M46="Médio",2,1))))</f>
        <v/>
      </c>
      <c r="O46" s="8">
        <f>IF(N46="","",IF(N46&gt;=7,"Crítico",IF(N46&gt;=4,"Alto",IF(N46&gt;=2,"Médio","Baixo"))))</f>
        <v/>
      </c>
      <c r="P46" s="9" t="n"/>
      <c r="Q46" s="22" t="n"/>
      <c r="R46" s="8">
        <f>IF(A46="","",IF(Y46="","",IF(AND(Y46&lt;&gt;"Concluído",Q46&lt;&gt;"",Q46&lt;TODAY()),"Atrasado",Y46)))</f>
        <v/>
      </c>
      <c r="S46" s="7">
        <f>IF(A46="","",IF(B46="","",IF(R46="Concluído",IF(V46="",0,V46-B46),MAX(0,TODAY()-B46))))</f>
        <v/>
      </c>
      <c r="T46" s="5" t="n"/>
      <c r="U46" s="5" t="n"/>
      <c r="V46" s="22" t="n"/>
      <c r="W46" s="3" t="n"/>
      <c r="X46" s="5" t="n"/>
      <c r="Y46" s="3" t="n"/>
      <c r="Z46" s="7">
        <f>IF(A46="","",IFERROR(VLOOKUP(K46,'Resumo'!$H$5:$I$9,2,FALSE),"Não definido"))</f>
        <v/>
      </c>
    </row>
    <row r="47" ht="22" customHeight="1">
      <c r="A47" s="3" t="n"/>
      <c r="B47" s="22" t="n"/>
      <c r="C47" s="5" t="n"/>
      <c r="D47" s="5" t="n"/>
      <c r="E47" s="3" t="n"/>
      <c r="F47" s="3" t="n"/>
      <c r="G47" s="6" t="n"/>
      <c r="H47" s="6" t="n"/>
      <c r="I47" s="5" t="n"/>
      <c r="J47" s="5" t="n"/>
      <c r="K47" s="3" t="n"/>
      <c r="L47" s="3" t="n"/>
      <c r="M47" s="3" t="n"/>
      <c r="N47" s="7">
        <f>IF(A47="","",IF(OR(L47="",M47=""),"",IF(L47="Alta",3,IF(L47="Média",2,1))*IF(M47="Alto",3,IF(M47="Médio",2,1))))</f>
        <v/>
      </c>
      <c r="O47" s="8">
        <f>IF(N47="","",IF(N47&gt;=7,"Crítico",IF(N47&gt;=4,"Alto",IF(N47&gt;=2,"Médio","Baixo"))))</f>
        <v/>
      </c>
      <c r="P47" s="9" t="n"/>
      <c r="Q47" s="22" t="n"/>
      <c r="R47" s="8">
        <f>IF(A47="","",IF(Y47="","",IF(AND(Y47&lt;&gt;"Concluído",Q47&lt;&gt;"",Q47&lt;TODAY()),"Atrasado",Y47)))</f>
        <v/>
      </c>
      <c r="S47" s="7">
        <f>IF(A47="","",IF(B47="","",IF(R47="Concluído",IF(V47="",0,V47-B47),MAX(0,TODAY()-B47))))</f>
        <v/>
      </c>
      <c r="T47" s="5" t="n"/>
      <c r="U47" s="5" t="n"/>
      <c r="V47" s="22" t="n"/>
      <c r="W47" s="3" t="n"/>
      <c r="X47" s="5" t="n"/>
      <c r="Y47" s="3" t="n"/>
      <c r="Z47" s="7">
        <f>IF(A47="","",IFERROR(VLOOKUP(K47,'Resumo'!$H$5:$I$9,2,FALSE),"Não definido"))</f>
        <v/>
      </c>
    </row>
    <row r="48" ht="22" customHeight="1">
      <c r="A48" s="3" t="n"/>
      <c r="B48" s="22" t="n"/>
      <c r="C48" s="5" t="n"/>
      <c r="D48" s="5" t="n"/>
      <c r="E48" s="3" t="n"/>
      <c r="F48" s="3" t="n"/>
      <c r="G48" s="6" t="n"/>
      <c r="H48" s="6" t="n"/>
      <c r="I48" s="5" t="n"/>
      <c r="J48" s="5" t="n"/>
      <c r="K48" s="3" t="n"/>
      <c r="L48" s="3" t="n"/>
      <c r="M48" s="3" t="n"/>
      <c r="N48" s="7">
        <f>IF(A48="","",IF(OR(L48="",M48=""),"",IF(L48="Alta",3,IF(L48="Média",2,1))*IF(M48="Alto",3,IF(M48="Médio",2,1))))</f>
        <v/>
      </c>
      <c r="O48" s="8">
        <f>IF(N48="","",IF(N48&gt;=7,"Crítico",IF(N48&gt;=4,"Alto",IF(N48&gt;=2,"Médio","Baixo"))))</f>
        <v/>
      </c>
      <c r="P48" s="9" t="n"/>
      <c r="Q48" s="22" t="n"/>
      <c r="R48" s="8">
        <f>IF(A48="","",IF(Y48="","",IF(AND(Y48&lt;&gt;"Concluído",Q48&lt;&gt;"",Q48&lt;TODAY()),"Atrasado",Y48)))</f>
        <v/>
      </c>
      <c r="S48" s="7">
        <f>IF(A48="","",IF(B48="","",IF(R48="Concluído",IF(V48="",0,V48-B48),MAX(0,TODAY()-B48))))</f>
        <v/>
      </c>
      <c r="T48" s="5" t="n"/>
      <c r="U48" s="5" t="n"/>
      <c r="V48" s="22" t="n"/>
      <c r="W48" s="3" t="n"/>
      <c r="X48" s="5" t="n"/>
      <c r="Y48" s="3" t="n"/>
      <c r="Z48" s="7">
        <f>IF(A48="","",IFERROR(VLOOKUP(K48,'Resumo'!$H$5:$I$9,2,FALSE),"Não definido"))</f>
        <v/>
      </c>
    </row>
    <row r="49" ht="22" customHeight="1">
      <c r="A49" s="3" t="n"/>
      <c r="B49" s="22" t="n"/>
      <c r="C49" s="5" t="n"/>
      <c r="D49" s="5" t="n"/>
      <c r="E49" s="3" t="n"/>
      <c r="F49" s="3" t="n"/>
      <c r="G49" s="6" t="n"/>
      <c r="H49" s="6" t="n"/>
      <c r="I49" s="5" t="n"/>
      <c r="J49" s="5" t="n"/>
      <c r="K49" s="3" t="n"/>
      <c r="L49" s="3" t="n"/>
      <c r="M49" s="3" t="n"/>
      <c r="N49" s="7">
        <f>IF(A49="","",IF(OR(L49="",M49=""),"",IF(L49="Alta",3,IF(L49="Média",2,1))*IF(M49="Alto",3,IF(M49="Médio",2,1))))</f>
        <v/>
      </c>
      <c r="O49" s="8">
        <f>IF(N49="","",IF(N49&gt;=7,"Crítico",IF(N49&gt;=4,"Alto",IF(N49&gt;=2,"Médio","Baixo"))))</f>
        <v/>
      </c>
      <c r="P49" s="9" t="n"/>
      <c r="Q49" s="22" t="n"/>
      <c r="R49" s="8">
        <f>IF(A49="","",IF(Y49="","",IF(AND(Y49&lt;&gt;"Concluído",Q49&lt;&gt;"",Q49&lt;TODAY()),"Atrasado",Y49)))</f>
        <v/>
      </c>
      <c r="S49" s="7">
        <f>IF(A49="","",IF(B49="","",IF(R49="Concluído",IF(V49="",0,V49-B49),MAX(0,TODAY()-B49))))</f>
        <v/>
      </c>
      <c r="T49" s="5" t="n"/>
      <c r="U49" s="5" t="n"/>
      <c r="V49" s="22" t="n"/>
      <c r="W49" s="3" t="n"/>
      <c r="X49" s="5" t="n"/>
      <c r="Y49" s="3" t="n"/>
      <c r="Z49" s="7">
        <f>IF(A49="","",IFERROR(VLOOKUP(K49,'Resumo'!$H$5:$I$9,2,FALSE),"Não definido"))</f>
        <v/>
      </c>
    </row>
    <row r="50" ht="22" customHeight="1">
      <c r="A50" s="3" t="n"/>
      <c r="B50" s="22" t="n"/>
      <c r="C50" s="5" t="n"/>
      <c r="D50" s="5" t="n"/>
      <c r="E50" s="3" t="n"/>
      <c r="F50" s="3" t="n"/>
      <c r="G50" s="6" t="n"/>
      <c r="H50" s="6" t="n"/>
      <c r="I50" s="5" t="n"/>
      <c r="J50" s="5" t="n"/>
      <c r="K50" s="3" t="n"/>
      <c r="L50" s="3" t="n"/>
      <c r="M50" s="3" t="n"/>
      <c r="N50" s="7">
        <f>IF(A50="","",IF(OR(L50="",M50=""),"",IF(L50="Alta",3,IF(L50="Média",2,1))*IF(M50="Alto",3,IF(M50="Médio",2,1))))</f>
        <v/>
      </c>
      <c r="O50" s="8">
        <f>IF(N50="","",IF(N50&gt;=7,"Crítico",IF(N50&gt;=4,"Alto",IF(N50&gt;=2,"Médio","Baixo"))))</f>
        <v/>
      </c>
      <c r="P50" s="9" t="n"/>
      <c r="Q50" s="22" t="n"/>
      <c r="R50" s="8">
        <f>IF(A50="","",IF(Y50="","",IF(AND(Y50&lt;&gt;"Concluído",Q50&lt;&gt;"",Q50&lt;TODAY()),"Atrasado",Y50)))</f>
        <v/>
      </c>
      <c r="S50" s="7">
        <f>IF(A50="","",IF(B50="","",IF(R50="Concluído",IF(V50="",0,V50-B50),MAX(0,TODAY()-B50))))</f>
        <v/>
      </c>
      <c r="T50" s="5" t="n"/>
      <c r="U50" s="5" t="n"/>
      <c r="V50" s="22" t="n"/>
      <c r="W50" s="3" t="n"/>
      <c r="X50" s="5" t="n"/>
      <c r="Y50" s="3" t="n"/>
      <c r="Z50" s="7">
        <f>IF(A50="","",IFERROR(VLOOKUP(K50,'Resumo'!$H$5:$I$9,2,FALSE),"Não definido"))</f>
        <v/>
      </c>
    </row>
    <row r="51" ht="22" customHeight="1">
      <c r="A51" s="3" t="n"/>
      <c r="B51" s="22" t="n"/>
      <c r="C51" s="5" t="n"/>
      <c r="D51" s="5" t="n"/>
      <c r="E51" s="3" t="n"/>
      <c r="F51" s="3" t="n"/>
      <c r="G51" s="6" t="n"/>
      <c r="H51" s="6" t="n"/>
      <c r="I51" s="5" t="n"/>
      <c r="J51" s="5" t="n"/>
      <c r="K51" s="3" t="n"/>
      <c r="L51" s="3" t="n"/>
      <c r="M51" s="3" t="n"/>
      <c r="N51" s="7">
        <f>IF(A51="","",IF(OR(L51="",M51=""),"",IF(L51="Alta",3,IF(L51="Média",2,1))*IF(M51="Alto",3,IF(M51="Médio",2,1))))</f>
        <v/>
      </c>
      <c r="O51" s="8">
        <f>IF(N51="","",IF(N51&gt;=7,"Crítico",IF(N51&gt;=4,"Alto",IF(N51&gt;=2,"Médio","Baixo"))))</f>
        <v/>
      </c>
      <c r="P51" s="9" t="n"/>
      <c r="Q51" s="22" t="n"/>
      <c r="R51" s="8">
        <f>IF(A51="","",IF(Y51="","",IF(AND(Y51&lt;&gt;"Concluído",Q51&lt;&gt;"",Q51&lt;TODAY()),"Atrasado",Y51)))</f>
        <v/>
      </c>
      <c r="S51" s="7">
        <f>IF(A51="","",IF(B51="","",IF(R51="Concluído",IF(V51="",0,V51-B51),MAX(0,TODAY()-B51))))</f>
        <v/>
      </c>
      <c r="T51" s="5" t="n"/>
      <c r="U51" s="5" t="n"/>
      <c r="V51" s="22" t="n"/>
      <c r="W51" s="3" t="n"/>
      <c r="X51" s="5" t="n"/>
      <c r="Y51" s="3" t="n"/>
      <c r="Z51" s="7">
        <f>IF(A51="","",IFERROR(VLOOKUP(K51,'Resumo'!$H$5:$I$9,2,FALSE),"Não definido"))</f>
        <v/>
      </c>
    </row>
    <row r="52" ht="22" customHeight="1">
      <c r="A52" s="3" t="n"/>
      <c r="B52" s="22" t="n"/>
      <c r="C52" s="5" t="n"/>
      <c r="D52" s="5" t="n"/>
      <c r="E52" s="3" t="n"/>
      <c r="F52" s="3" t="n"/>
      <c r="G52" s="6" t="n"/>
      <c r="H52" s="6" t="n"/>
      <c r="I52" s="5" t="n"/>
      <c r="J52" s="5" t="n"/>
      <c r="K52" s="3" t="n"/>
      <c r="L52" s="3" t="n"/>
      <c r="M52" s="3" t="n"/>
      <c r="N52" s="7">
        <f>IF(A52="","",IF(OR(L52="",M52=""),"",IF(L52="Alta",3,IF(L52="Média",2,1))*IF(M52="Alto",3,IF(M52="Médio",2,1))))</f>
        <v/>
      </c>
      <c r="O52" s="8">
        <f>IF(N52="","",IF(N52&gt;=7,"Crítico",IF(N52&gt;=4,"Alto",IF(N52&gt;=2,"Médio","Baixo"))))</f>
        <v/>
      </c>
      <c r="P52" s="9" t="n"/>
      <c r="Q52" s="22" t="n"/>
      <c r="R52" s="8">
        <f>IF(A52="","",IF(Y52="","",IF(AND(Y52&lt;&gt;"Concluído",Q52&lt;&gt;"",Q52&lt;TODAY()),"Atrasado",Y52)))</f>
        <v/>
      </c>
      <c r="S52" s="7">
        <f>IF(A52="","",IF(B52="","",IF(R52="Concluído",IF(V52="",0,V52-B52),MAX(0,TODAY()-B52))))</f>
        <v/>
      </c>
      <c r="T52" s="5" t="n"/>
      <c r="U52" s="5" t="n"/>
      <c r="V52" s="22" t="n"/>
      <c r="W52" s="3" t="n"/>
      <c r="X52" s="5" t="n"/>
      <c r="Y52" s="3" t="n"/>
      <c r="Z52" s="7">
        <f>IF(A52="","",IFERROR(VLOOKUP(K52,'Resumo'!$H$5:$I$9,2,FALSE),"Não definido"))</f>
        <v/>
      </c>
    </row>
    <row r="53" ht="22" customHeight="1">
      <c r="A53" s="3" t="n"/>
      <c r="B53" s="22" t="n"/>
      <c r="C53" s="5" t="n"/>
      <c r="D53" s="5" t="n"/>
      <c r="E53" s="3" t="n"/>
      <c r="F53" s="3" t="n"/>
      <c r="G53" s="6" t="n"/>
      <c r="H53" s="6" t="n"/>
      <c r="I53" s="5" t="n"/>
      <c r="J53" s="5" t="n"/>
      <c r="K53" s="3" t="n"/>
      <c r="L53" s="3" t="n"/>
      <c r="M53" s="3" t="n"/>
      <c r="N53" s="7">
        <f>IF(A53="","",IF(OR(L53="",M53=""),"",IF(L53="Alta",3,IF(L53="Média",2,1))*IF(M53="Alto",3,IF(M53="Médio",2,1))))</f>
        <v/>
      </c>
      <c r="O53" s="8">
        <f>IF(N53="","",IF(N53&gt;=7,"Crítico",IF(N53&gt;=4,"Alto",IF(N53&gt;=2,"Médio","Baixo"))))</f>
        <v/>
      </c>
      <c r="P53" s="9" t="n"/>
      <c r="Q53" s="22" t="n"/>
      <c r="R53" s="8">
        <f>IF(A53="","",IF(Y53="","",IF(AND(Y53&lt;&gt;"Concluído",Q53&lt;&gt;"",Q53&lt;TODAY()),"Atrasado",Y53)))</f>
        <v/>
      </c>
      <c r="S53" s="7">
        <f>IF(A53="","",IF(B53="","",IF(R53="Concluído",IF(V53="",0,V53-B53),MAX(0,TODAY()-B53))))</f>
        <v/>
      </c>
      <c r="T53" s="5" t="n"/>
      <c r="U53" s="5" t="n"/>
      <c r="V53" s="22" t="n"/>
      <c r="W53" s="3" t="n"/>
      <c r="X53" s="5" t="n"/>
      <c r="Y53" s="3" t="n"/>
      <c r="Z53" s="7">
        <f>IF(A53="","",IFERROR(VLOOKUP(K53,'Resumo'!$H$5:$I$9,2,FALSE),"Não definido"))</f>
        <v/>
      </c>
    </row>
    <row r="54" ht="22" customHeight="1">
      <c r="A54" s="3" t="n"/>
      <c r="B54" s="22" t="n"/>
      <c r="C54" s="5" t="n"/>
      <c r="D54" s="5" t="n"/>
      <c r="E54" s="3" t="n"/>
      <c r="F54" s="3" t="n"/>
      <c r="G54" s="6" t="n"/>
      <c r="H54" s="6" t="n"/>
      <c r="I54" s="5" t="n"/>
      <c r="J54" s="5" t="n"/>
      <c r="K54" s="3" t="n"/>
      <c r="L54" s="3" t="n"/>
      <c r="M54" s="3" t="n"/>
      <c r="N54" s="7">
        <f>IF(A54="","",IF(OR(L54="",M54=""),"",IF(L54="Alta",3,IF(L54="Média",2,1))*IF(M54="Alto",3,IF(M54="Médio",2,1))))</f>
        <v/>
      </c>
      <c r="O54" s="8">
        <f>IF(N54="","",IF(N54&gt;=7,"Crítico",IF(N54&gt;=4,"Alto",IF(N54&gt;=2,"Médio","Baixo"))))</f>
        <v/>
      </c>
      <c r="P54" s="9" t="n"/>
      <c r="Q54" s="22" t="n"/>
      <c r="R54" s="8">
        <f>IF(A54="","",IF(Y54="","",IF(AND(Y54&lt;&gt;"Concluído",Q54&lt;&gt;"",Q54&lt;TODAY()),"Atrasado",Y54)))</f>
        <v/>
      </c>
      <c r="S54" s="7">
        <f>IF(A54="","",IF(B54="","",IF(R54="Concluído",IF(V54="",0,V54-B54),MAX(0,TODAY()-B54))))</f>
        <v/>
      </c>
      <c r="T54" s="5" t="n"/>
      <c r="U54" s="5" t="n"/>
      <c r="V54" s="22" t="n"/>
      <c r="W54" s="3" t="n"/>
      <c r="X54" s="5" t="n"/>
      <c r="Y54" s="3" t="n"/>
      <c r="Z54" s="7">
        <f>IF(A54="","",IFERROR(VLOOKUP(K54,'Resumo'!$H$5:$I$9,2,FALSE),"Não definido"))</f>
        <v/>
      </c>
    </row>
    <row r="55" ht="22" customHeight="1">
      <c r="A55" s="3" t="n"/>
      <c r="B55" s="22" t="n"/>
      <c r="C55" s="5" t="n"/>
      <c r="D55" s="5" t="n"/>
      <c r="E55" s="3" t="n"/>
      <c r="F55" s="3" t="n"/>
      <c r="G55" s="6" t="n"/>
      <c r="H55" s="6" t="n"/>
      <c r="I55" s="5" t="n"/>
      <c r="J55" s="5" t="n"/>
      <c r="K55" s="3" t="n"/>
      <c r="L55" s="3" t="n"/>
      <c r="M55" s="3" t="n"/>
      <c r="N55" s="7">
        <f>IF(A55="","",IF(OR(L55="",M55=""),"",IF(L55="Alta",3,IF(L55="Média",2,1))*IF(M55="Alto",3,IF(M55="Médio",2,1))))</f>
        <v/>
      </c>
      <c r="O55" s="8">
        <f>IF(N55="","",IF(N55&gt;=7,"Crítico",IF(N55&gt;=4,"Alto",IF(N55&gt;=2,"Médio","Baixo"))))</f>
        <v/>
      </c>
      <c r="P55" s="9" t="n"/>
      <c r="Q55" s="22" t="n"/>
      <c r="R55" s="8">
        <f>IF(A55="","",IF(Y55="","",IF(AND(Y55&lt;&gt;"Concluído",Q55&lt;&gt;"",Q55&lt;TODAY()),"Atrasado",Y55)))</f>
        <v/>
      </c>
      <c r="S55" s="7">
        <f>IF(A55="","",IF(B55="","",IF(R55="Concluído",IF(V55="",0,V55-B55),MAX(0,TODAY()-B55))))</f>
        <v/>
      </c>
      <c r="T55" s="5" t="n"/>
      <c r="U55" s="5" t="n"/>
      <c r="V55" s="22" t="n"/>
      <c r="W55" s="3" t="n"/>
      <c r="X55" s="5" t="n"/>
      <c r="Y55" s="3" t="n"/>
      <c r="Z55" s="7">
        <f>IF(A55="","",IFERROR(VLOOKUP(K55,'Resumo'!$H$5:$I$9,2,FALSE),"Não definido"))</f>
        <v/>
      </c>
    </row>
    <row r="56" ht="22" customHeight="1">
      <c r="A56" s="3" t="n"/>
      <c r="B56" s="22" t="n"/>
      <c r="C56" s="5" t="n"/>
      <c r="D56" s="5" t="n"/>
      <c r="E56" s="3" t="n"/>
      <c r="F56" s="3" t="n"/>
      <c r="G56" s="6" t="n"/>
      <c r="H56" s="6" t="n"/>
      <c r="I56" s="5" t="n"/>
      <c r="J56" s="5" t="n"/>
      <c r="K56" s="3" t="n"/>
      <c r="L56" s="3" t="n"/>
      <c r="M56" s="3" t="n"/>
      <c r="N56" s="7">
        <f>IF(A56="","",IF(OR(L56="",M56=""),"",IF(L56="Alta",3,IF(L56="Média",2,1))*IF(M56="Alto",3,IF(M56="Médio",2,1))))</f>
        <v/>
      </c>
      <c r="O56" s="8">
        <f>IF(N56="","",IF(N56&gt;=7,"Crítico",IF(N56&gt;=4,"Alto",IF(N56&gt;=2,"Médio","Baixo"))))</f>
        <v/>
      </c>
      <c r="P56" s="9" t="n"/>
      <c r="Q56" s="22" t="n"/>
      <c r="R56" s="8">
        <f>IF(A56="","",IF(Y56="","",IF(AND(Y56&lt;&gt;"Concluído",Q56&lt;&gt;"",Q56&lt;TODAY()),"Atrasado",Y56)))</f>
        <v/>
      </c>
      <c r="S56" s="7">
        <f>IF(A56="","",IF(B56="","",IF(R56="Concluído",IF(V56="",0,V56-B56),MAX(0,TODAY()-B56))))</f>
        <v/>
      </c>
      <c r="T56" s="5" t="n"/>
      <c r="U56" s="5" t="n"/>
      <c r="V56" s="22" t="n"/>
      <c r="W56" s="3" t="n"/>
      <c r="X56" s="5" t="n"/>
      <c r="Y56" s="3" t="n"/>
      <c r="Z56" s="7">
        <f>IF(A56="","",IFERROR(VLOOKUP(K56,'Resumo'!$H$5:$I$9,2,FALSE),"Não definido"))</f>
        <v/>
      </c>
    </row>
    <row r="57" ht="22" customHeight="1">
      <c r="A57" s="3" t="n"/>
      <c r="B57" s="22" t="n"/>
      <c r="C57" s="5" t="n"/>
      <c r="D57" s="5" t="n"/>
      <c r="E57" s="3" t="n"/>
      <c r="F57" s="3" t="n"/>
      <c r="G57" s="6" t="n"/>
      <c r="H57" s="6" t="n"/>
      <c r="I57" s="5" t="n"/>
      <c r="J57" s="5" t="n"/>
      <c r="K57" s="3" t="n"/>
      <c r="L57" s="3" t="n"/>
      <c r="M57" s="3" t="n"/>
      <c r="N57" s="7">
        <f>IF(A57="","",IF(OR(L57="",M57=""),"",IF(L57="Alta",3,IF(L57="Média",2,1))*IF(M57="Alto",3,IF(M57="Médio",2,1))))</f>
        <v/>
      </c>
      <c r="O57" s="8">
        <f>IF(N57="","",IF(N57&gt;=7,"Crítico",IF(N57&gt;=4,"Alto",IF(N57&gt;=2,"Médio","Baixo"))))</f>
        <v/>
      </c>
      <c r="P57" s="9" t="n"/>
      <c r="Q57" s="22" t="n"/>
      <c r="R57" s="8">
        <f>IF(A57="","",IF(Y57="","",IF(AND(Y57&lt;&gt;"Concluído",Q57&lt;&gt;"",Q57&lt;TODAY()),"Atrasado",Y57)))</f>
        <v/>
      </c>
      <c r="S57" s="7">
        <f>IF(A57="","",IF(B57="","",IF(R57="Concluído",IF(V57="",0,V57-B57),MAX(0,TODAY()-B57))))</f>
        <v/>
      </c>
      <c r="T57" s="5" t="n"/>
      <c r="U57" s="5" t="n"/>
      <c r="V57" s="22" t="n"/>
      <c r="W57" s="3" t="n"/>
      <c r="X57" s="5" t="n"/>
      <c r="Y57" s="3" t="n"/>
      <c r="Z57" s="7">
        <f>IF(A57="","",IFERROR(VLOOKUP(K57,'Resumo'!$H$5:$I$9,2,FALSE),"Não definido"))</f>
        <v/>
      </c>
    </row>
    <row r="58" ht="22" customHeight="1">
      <c r="A58" s="3" t="n"/>
      <c r="B58" s="22" t="n"/>
      <c r="C58" s="5" t="n"/>
      <c r="D58" s="5" t="n"/>
      <c r="E58" s="3" t="n"/>
      <c r="F58" s="3" t="n"/>
      <c r="G58" s="6" t="n"/>
      <c r="H58" s="6" t="n"/>
      <c r="I58" s="5" t="n"/>
      <c r="J58" s="5" t="n"/>
      <c r="K58" s="3" t="n"/>
      <c r="L58" s="3" t="n"/>
      <c r="M58" s="3" t="n"/>
      <c r="N58" s="7">
        <f>IF(A58="","",IF(OR(L58="",M58=""),"",IF(L58="Alta",3,IF(L58="Média",2,1))*IF(M58="Alto",3,IF(M58="Médio",2,1))))</f>
        <v/>
      </c>
      <c r="O58" s="8">
        <f>IF(N58="","",IF(N58&gt;=7,"Crítico",IF(N58&gt;=4,"Alto",IF(N58&gt;=2,"Médio","Baixo"))))</f>
        <v/>
      </c>
      <c r="P58" s="9" t="n"/>
      <c r="Q58" s="22" t="n"/>
      <c r="R58" s="8">
        <f>IF(A58="","",IF(Y58="","",IF(AND(Y58&lt;&gt;"Concluído",Q58&lt;&gt;"",Q58&lt;TODAY()),"Atrasado",Y58)))</f>
        <v/>
      </c>
      <c r="S58" s="7">
        <f>IF(A58="","",IF(B58="","",IF(R58="Concluído",IF(V58="",0,V58-B58),MAX(0,TODAY()-B58))))</f>
        <v/>
      </c>
      <c r="T58" s="5" t="n"/>
      <c r="U58" s="5" t="n"/>
      <c r="V58" s="22" t="n"/>
      <c r="W58" s="3" t="n"/>
      <c r="X58" s="5" t="n"/>
      <c r="Y58" s="3" t="n"/>
      <c r="Z58" s="7">
        <f>IF(A58="","",IFERROR(VLOOKUP(K58,'Resumo'!$H$5:$I$9,2,FALSE),"Não definido"))</f>
        <v/>
      </c>
    </row>
    <row r="59" ht="22" customHeight="1">
      <c r="A59" s="3" t="n"/>
      <c r="B59" s="22" t="n"/>
      <c r="C59" s="5" t="n"/>
      <c r="D59" s="5" t="n"/>
      <c r="E59" s="3" t="n"/>
      <c r="F59" s="3" t="n"/>
      <c r="G59" s="6" t="n"/>
      <c r="H59" s="6" t="n"/>
      <c r="I59" s="5" t="n"/>
      <c r="J59" s="5" t="n"/>
      <c r="K59" s="3" t="n"/>
      <c r="L59" s="3" t="n"/>
      <c r="M59" s="3" t="n"/>
      <c r="N59" s="7">
        <f>IF(A59="","",IF(OR(L59="",M59=""),"",IF(L59="Alta",3,IF(L59="Média",2,1))*IF(M59="Alto",3,IF(M59="Médio",2,1))))</f>
        <v/>
      </c>
      <c r="O59" s="8">
        <f>IF(N59="","",IF(N59&gt;=7,"Crítico",IF(N59&gt;=4,"Alto",IF(N59&gt;=2,"Médio","Baixo"))))</f>
        <v/>
      </c>
      <c r="P59" s="9" t="n"/>
      <c r="Q59" s="22" t="n"/>
      <c r="R59" s="8">
        <f>IF(A59="","",IF(Y59="","",IF(AND(Y59&lt;&gt;"Concluído",Q59&lt;&gt;"",Q59&lt;TODAY()),"Atrasado",Y59)))</f>
        <v/>
      </c>
      <c r="S59" s="7">
        <f>IF(A59="","",IF(B59="","",IF(R59="Concluído",IF(V59="",0,V59-B59),MAX(0,TODAY()-B59))))</f>
        <v/>
      </c>
      <c r="T59" s="5" t="n"/>
      <c r="U59" s="5" t="n"/>
      <c r="V59" s="22" t="n"/>
      <c r="W59" s="3" t="n"/>
      <c r="X59" s="5" t="n"/>
      <c r="Y59" s="3" t="n"/>
      <c r="Z59" s="7">
        <f>IF(A59="","",IFERROR(VLOOKUP(K59,'Resumo'!$H$5:$I$9,2,FALSE),"Não definido"))</f>
        <v/>
      </c>
    </row>
    <row r="60" ht="22" customHeight="1">
      <c r="A60" s="3" t="n"/>
      <c r="B60" s="22" t="n"/>
      <c r="C60" s="5" t="n"/>
      <c r="D60" s="5" t="n"/>
      <c r="E60" s="3" t="n"/>
      <c r="F60" s="3" t="n"/>
      <c r="G60" s="6" t="n"/>
      <c r="H60" s="6" t="n"/>
      <c r="I60" s="5" t="n"/>
      <c r="J60" s="5" t="n"/>
      <c r="K60" s="3" t="n"/>
      <c r="L60" s="3" t="n"/>
      <c r="M60" s="3" t="n"/>
      <c r="N60" s="7">
        <f>IF(A60="","",IF(OR(L60="",M60=""),"",IF(L60="Alta",3,IF(L60="Média",2,1))*IF(M60="Alto",3,IF(M60="Médio",2,1))))</f>
        <v/>
      </c>
      <c r="O60" s="8">
        <f>IF(N60="","",IF(N60&gt;=7,"Crítico",IF(N60&gt;=4,"Alto",IF(N60&gt;=2,"Médio","Baixo"))))</f>
        <v/>
      </c>
      <c r="P60" s="9" t="n"/>
      <c r="Q60" s="22" t="n"/>
      <c r="R60" s="8">
        <f>IF(A60="","",IF(Y60="","",IF(AND(Y60&lt;&gt;"Concluído",Q60&lt;&gt;"",Q60&lt;TODAY()),"Atrasado",Y60)))</f>
        <v/>
      </c>
      <c r="S60" s="7">
        <f>IF(A60="","",IF(B60="","",IF(R60="Concluído",IF(V60="",0,V60-B60),MAX(0,TODAY()-B60))))</f>
        <v/>
      </c>
      <c r="T60" s="5" t="n"/>
      <c r="U60" s="5" t="n"/>
      <c r="V60" s="22" t="n"/>
      <c r="W60" s="3" t="n"/>
      <c r="X60" s="5" t="n"/>
      <c r="Y60" s="3" t="n"/>
      <c r="Z60" s="7">
        <f>IF(A60="","",IFERROR(VLOOKUP(K60,'Resumo'!$H$5:$I$9,2,FALSE),"Não definido"))</f>
        <v/>
      </c>
    </row>
    <row r="61" ht="22" customHeight="1">
      <c r="A61" s="3" t="n"/>
      <c r="B61" s="22" t="n"/>
      <c r="C61" s="5" t="n"/>
      <c r="D61" s="5" t="n"/>
      <c r="E61" s="3" t="n"/>
      <c r="F61" s="3" t="n"/>
      <c r="G61" s="6" t="n"/>
      <c r="H61" s="6" t="n"/>
      <c r="I61" s="5" t="n"/>
      <c r="J61" s="5" t="n"/>
      <c r="K61" s="3" t="n"/>
      <c r="L61" s="3" t="n"/>
      <c r="M61" s="3" t="n"/>
      <c r="N61" s="7">
        <f>IF(A61="","",IF(OR(L61="",M61=""),"",IF(L61="Alta",3,IF(L61="Média",2,1))*IF(M61="Alto",3,IF(M61="Médio",2,1))))</f>
        <v/>
      </c>
      <c r="O61" s="8">
        <f>IF(N61="","",IF(N61&gt;=7,"Crítico",IF(N61&gt;=4,"Alto",IF(N61&gt;=2,"Médio","Baixo"))))</f>
        <v/>
      </c>
      <c r="P61" s="9" t="n"/>
      <c r="Q61" s="22" t="n"/>
      <c r="R61" s="8">
        <f>IF(A61="","",IF(Y61="","",IF(AND(Y61&lt;&gt;"Concluído",Q61&lt;&gt;"",Q61&lt;TODAY()),"Atrasado",Y61)))</f>
        <v/>
      </c>
      <c r="S61" s="7">
        <f>IF(A61="","",IF(B61="","",IF(R61="Concluído",IF(V61="",0,V61-B61),MAX(0,TODAY()-B61))))</f>
        <v/>
      </c>
      <c r="T61" s="5" t="n"/>
      <c r="U61" s="5" t="n"/>
      <c r="V61" s="22" t="n"/>
      <c r="W61" s="3" t="n"/>
      <c r="X61" s="5" t="n"/>
      <c r="Y61" s="3" t="n"/>
      <c r="Z61" s="7">
        <f>IF(A61="","",IFERROR(VLOOKUP(K61,'Resumo'!$H$5:$I$9,2,FALSE),"Não definido"))</f>
        <v/>
      </c>
    </row>
    <row r="62" ht="22" customHeight="1">
      <c r="A62" s="3" t="n"/>
      <c r="B62" s="22" t="n"/>
      <c r="C62" s="5" t="n"/>
      <c r="D62" s="5" t="n"/>
      <c r="E62" s="3" t="n"/>
      <c r="F62" s="3" t="n"/>
      <c r="G62" s="6" t="n"/>
      <c r="H62" s="6" t="n"/>
      <c r="I62" s="5" t="n"/>
      <c r="J62" s="5" t="n"/>
      <c r="K62" s="3" t="n"/>
      <c r="L62" s="3" t="n"/>
      <c r="M62" s="3" t="n"/>
      <c r="N62" s="7">
        <f>IF(A62="","",IF(OR(L62="",M62=""),"",IF(L62="Alta",3,IF(L62="Média",2,1))*IF(M62="Alto",3,IF(M62="Médio",2,1))))</f>
        <v/>
      </c>
      <c r="O62" s="8">
        <f>IF(N62="","",IF(N62&gt;=7,"Crítico",IF(N62&gt;=4,"Alto",IF(N62&gt;=2,"Médio","Baixo"))))</f>
        <v/>
      </c>
      <c r="P62" s="9" t="n"/>
      <c r="Q62" s="22" t="n"/>
      <c r="R62" s="8">
        <f>IF(A62="","",IF(Y62="","",IF(AND(Y62&lt;&gt;"Concluído",Q62&lt;&gt;"",Q62&lt;TODAY()),"Atrasado",Y62)))</f>
        <v/>
      </c>
      <c r="S62" s="7">
        <f>IF(A62="","",IF(B62="","",IF(R62="Concluído",IF(V62="",0,V62-B62),MAX(0,TODAY()-B62))))</f>
        <v/>
      </c>
      <c r="T62" s="5" t="n"/>
      <c r="U62" s="5" t="n"/>
      <c r="V62" s="22" t="n"/>
      <c r="W62" s="3" t="n"/>
      <c r="X62" s="5" t="n"/>
      <c r="Y62" s="3" t="n"/>
      <c r="Z62" s="7">
        <f>IF(A62="","",IFERROR(VLOOKUP(K62,'Resumo'!$H$5:$I$9,2,FALSE),"Não definido"))</f>
        <v/>
      </c>
    </row>
    <row r="63" ht="22" customHeight="1">
      <c r="A63" s="3" t="n"/>
      <c r="B63" s="22" t="n"/>
      <c r="C63" s="5" t="n"/>
      <c r="D63" s="5" t="n"/>
      <c r="E63" s="3" t="n"/>
      <c r="F63" s="3" t="n"/>
      <c r="G63" s="6" t="n"/>
      <c r="H63" s="6" t="n"/>
      <c r="I63" s="5" t="n"/>
      <c r="J63" s="5" t="n"/>
      <c r="K63" s="3" t="n"/>
      <c r="L63" s="3" t="n"/>
      <c r="M63" s="3" t="n"/>
      <c r="N63" s="7">
        <f>IF(A63="","",IF(OR(L63="",M63=""),"",IF(L63="Alta",3,IF(L63="Média",2,1))*IF(M63="Alto",3,IF(M63="Médio",2,1))))</f>
        <v/>
      </c>
      <c r="O63" s="8">
        <f>IF(N63="","",IF(N63&gt;=7,"Crítico",IF(N63&gt;=4,"Alto",IF(N63&gt;=2,"Médio","Baixo"))))</f>
        <v/>
      </c>
      <c r="P63" s="9" t="n"/>
      <c r="Q63" s="22" t="n"/>
      <c r="R63" s="8">
        <f>IF(A63="","",IF(Y63="","",IF(AND(Y63&lt;&gt;"Concluído",Q63&lt;&gt;"",Q63&lt;TODAY()),"Atrasado",Y63)))</f>
        <v/>
      </c>
      <c r="S63" s="7">
        <f>IF(A63="","",IF(B63="","",IF(R63="Concluído",IF(V63="",0,V63-B63),MAX(0,TODAY()-B63))))</f>
        <v/>
      </c>
      <c r="T63" s="5" t="n"/>
      <c r="U63" s="5" t="n"/>
      <c r="V63" s="22" t="n"/>
      <c r="W63" s="3" t="n"/>
      <c r="X63" s="5" t="n"/>
      <c r="Y63" s="3" t="n"/>
      <c r="Z63" s="7">
        <f>IF(A63="","",IFERROR(VLOOKUP(K63,'Resumo'!$H$5:$I$9,2,FALSE),"Não definido"))</f>
        <v/>
      </c>
    </row>
    <row r="64" ht="22" customHeight="1">
      <c r="A64" s="3" t="n"/>
      <c r="B64" s="22" t="n"/>
      <c r="C64" s="5" t="n"/>
      <c r="D64" s="5" t="n"/>
      <c r="E64" s="3" t="n"/>
      <c r="F64" s="3" t="n"/>
      <c r="G64" s="6" t="n"/>
      <c r="H64" s="6" t="n"/>
      <c r="I64" s="5" t="n"/>
      <c r="J64" s="5" t="n"/>
      <c r="K64" s="3" t="n"/>
      <c r="L64" s="3" t="n"/>
      <c r="M64" s="3" t="n"/>
      <c r="N64" s="7">
        <f>IF(A64="","",IF(OR(L64="",M64=""),"",IF(L64="Alta",3,IF(L64="Média",2,1))*IF(M64="Alto",3,IF(M64="Médio",2,1))))</f>
        <v/>
      </c>
      <c r="O64" s="8">
        <f>IF(N64="","",IF(N64&gt;=7,"Crítico",IF(N64&gt;=4,"Alto",IF(N64&gt;=2,"Médio","Baixo"))))</f>
        <v/>
      </c>
      <c r="P64" s="9" t="n"/>
      <c r="Q64" s="22" t="n"/>
      <c r="R64" s="8">
        <f>IF(A64="","",IF(Y64="","",IF(AND(Y64&lt;&gt;"Concluído",Q64&lt;&gt;"",Q64&lt;TODAY()),"Atrasado",Y64)))</f>
        <v/>
      </c>
      <c r="S64" s="7">
        <f>IF(A64="","",IF(B64="","",IF(R64="Concluído",IF(V64="",0,V64-B64),MAX(0,TODAY()-B64))))</f>
        <v/>
      </c>
      <c r="T64" s="5" t="n"/>
      <c r="U64" s="5" t="n"/>
      <c r="V64" s="22" t="n"/>
      <c r="W64" s="3" t="n"/>
      <c r="X64" s="5" t="n"/>
      <c r="Y64" s="3" t="n"/>
      <c r="Z64" s="7">
        <f>IF(A64="","",IFERROR(VLOOKUP(K64,'Resumo'!$H$5:$I$9,2,FALSE),"Não definido"))</f>
        <v/>
      </c>
    </row>
    <row r="65" ht="22" customHeight="1">
      <c r="A65" s="3" t="n"/>
      <c r="B65" s="22" t="n"/>
      <c r="C65" s="5" t="n"/>
      <c r="D65" s="5" t="n"/>
      <c r="E65" s="3" t="n"/>
      <c r="F65" s="3" t="n"/>
      <c r="G65" s="6" t="n"/>
      <c r="H65" s="6" t="n"/>
      <c r="I65" s="5" t="n"/>
      <c r="J65" s="5" t="n"/>
      <c r="K65" s="3" t="n"/>
      <c r="L65" s="3" t="n"/>
      <c r="M65" s="3" t="n"/>
      <c r="N65" s="7">
        <f>IF(A65="","",IF(OR(L65="",M65=""),"",IF(L65="Alta",3,IF(L65="Média",2,1))*IF(M65="Alto",3,IF(M65="Médio",2,1))))</f>
        <v/>
      </c>
      <c r="O65" s="8">
        <f>IF(N65="","",IF(N65&gt;=7,"Crítico",IF(N65&gt;=4,"Alto",IF(N65&gt;=2,"Médio","Baixo"))))</f>
        <v/>
      </c>
      <c r="P65" s="9" t="n"/>
      <c r="Q65" s="22" t="n"/>
      <c r="R65" s="8">
        <f>IF(A65="","",IF(Y65="","",IF(AND(Y65&lt;&gt;"Concluído",Q65&lt;&gt;"",Q65&lt;TODAY()),"Atrasado",Y65)))</f>
        <v/>
      </c>
      <c r="S65" s="7">
        <f>IF(A65="","",IF(B65="","",IF(R65="Concluído",IF(V65="",0,V65-B65),MAX(0,TODAY()-B65))))</f>
        <v/>
      </c>
      <c r="T65" s="5" t="n"/>
      <c r="U65" s="5" t="n"/>
      <c r="V65" s="22" t="n"/>
      <c r="W65" s="3" t="n"/>
      <c r="X65" s="5" t="n"/>
      <c r="Y65" s="3" t="n"/>
      <c r="Z65" s="7">
        <f>IF(A65="","",IFERROR(VLOOKUP(K65,'Resumo'!$H$5:$I$9,2,FALSE),"Não definido"))</f>
        <v/>
      </c>
    </row>
    <row r="66" ht="22" customHeight="1">
      <c r="A66" s="3" t="n"/>
      <c r="B66" s="22" t="n"/>
      <c r="C66" s="5" t="n"/>
      <c r="D66" s="5" t="n"/>
      <c r="E66" s="3" t="n"/>
      <c r="F66" s="3" t="n"/>
      <c r="G66" s="6" t="n"/>
      <c r="H66" s="6" t="n"/>
      <c r="I66" s="5" t="n"/>
      <c r="J66" s="5" t="n"/>
      <c r="K66" s="3" t="n"/>
      <c r="L66" s="3" t="n"/>
      <c r="M66" s="3" t="n"/>
      <c r="N66" s="7">
        <f>IF(A66="","",IF(OR(L66="",M66=""),"",IF(L66="Alta",3,IF(L66="Média",2,1))*IF(M66="Alto",3,IF(M66="Médio",2,1))))</f>
        <v/>
      </c>
      <c r="O66" s="8">
        <f>IF(N66="","",IF(N66&gt;=7,"Crítico",IF(N66&gt;=4,"Alto",IF(N66&gt;=2,"Médio","Baixo"))))</f>
        <v/>
      </c>
      <c r="P66" s="9" t="n"/>
      <c r="Q66" s="22" t="n"/>
      <c r="R66" s="8">
        <f>IF(A66="","",IF(Y66="","",IF(AND(Y66&lt;&gt;"Concluído",Q66&lt;&gt;"",Q66&lt;TODAY()),"Atrasado",Y66)))</f>
        <v/>
      </c>
      <c r="S66" s="7">
        <f>IF(A66="","",IF(B66="","",IF(R66="Concluído",IF(V66="",0,V66-B66),MAX(0,TODAY()-B66))))</f>
        <v/>
      </c>
      <c r="T66" s="5" t="n"/>
      <c r="U66" s="5" t="n"/>
      <c r="V66" s="22" t="n"/>
      <c r="W66" s="3" t="n"/>
      <c r="X66" s="5" t="n"/>
      <c r="Y66" s="3" t="n"/>
      <c r="Z66" s="7">
        <f>IF(A66="","",IFERROR(VLOOKUP(K66,'Resumo'!$H$5:$I$9,2,FALSE),"Não definido"))</f>
        <v/>
      </c>
    </row>
    <row r="67" ht="22" customHeight="1">
      <c r="A67" s="3" t="n"/>
      <c r="B67" s="22" t="n"/>
      <c r="C67" s="5" t="n"/>
      <c r="D67" s="5" t="n"/>
      <c r="E67" s="3" t="n"/>
      <c r="F67" s="3" t="n"/>
      <c r="G67" s="6" t="n"/>
      <c r="H67" s="6" t="n"/>
      <c r="I67" s="5" t="n"/>
      <c r="J67" s="5" t="n"/>
      <c r="K67" s="3" t="n"/>
      <c r="L67" s="3" t="n"/>
      <c r="M67" s="3" t="n"/>
      <c r="N67" s="7">
        <f>IF(A67="","",IF(OR(L67="",M67=""),"",IF(L67="Alta",3,IF(L67="Média",2,1))*IF(M67="Alto",3,IF(M67="Médio",2,1))))</f>
        <v/>
      </c>
      <c r="O67" s="8">
        <f>IF(N67="","",IF(N67&gt;=7,"Crítico",IF(N67&gt;=4,"Alto",IF(N67&gt;=2,"Médio","Baixo"))))</f>
        <v/>
      </c>
      <c r="P67" s="9" t="n"/>
      <c r="Q67" s="22" t="n"/>
      <c r="R67" s="8">
        <f>IF(A67="","",IF(Y67="","",IF(AND(Y67&lt;&gt;"Concluído",Q67&lt;&gt;"",Q67&lt;TODAY()),"Atrasado",Y67)))</f>
        <v/>
      </c>
      <c r="S67" s="7">
        <f>IF(A67="","",IF(B67="","",IF(R67="Concluído",IF(V67="",0,V67-B67),MAX(0,TODAY()-B67))))</f>
        <v/>
      </c>
      <c r="T67" s="5" t="n"/>
      <c r="U67" s="5" t="n"/>
      <c r="V67" s="22" t="n"/>
      <c r="W67" s="3" t="n"/>
      <c r="X67" s="5" t="n"/>
      <c r="Y67" s="3" t="n"/>
      <c r="Z67" s="7">
        <f>IF(A67="","",IFERROR(VLOOKUP(K67,'Resumo'!$H$5:$I$9,2,FALSE),"Não definido"))</f>
        <v/>
      </c>
    </row>
    <row r="68" ht="22" customHeight="1">
      <c r="A68" s="3" t="n"/>
      <c r="B68" s="22" t="n"/>
      <c r="C68" s="5" t="n"/>
      <c r="D68" s="5" t="n"/>
      <c r="E68" s="3" t="n"/>
      <c r="F68" s="3" t="n"/>
      <c r="G68" s="6" t="n"/>
      <c r="H68" s="6" t="n"/>
      <c r="I68" s="5" t="n"/>
      <c r="J68" s="5" t="n"/>
      <c r="K68" s="3" t="n"/>
      <c r="L68" s="3" t="n"/>
      <c r="M68" s="3" t="n"/>
      <c r="N68" s="7">
        <f>IF(A68="","",IF(OR(L68="",M68=""),"",IF(L68="Alta",3,IF(L68="Média",2,1))*IF(M68="Alto",3,IF(M68="Médio",2,1))))</f>
        <v/>
      </c>
      <c r="O68" s="8">
        <f>IF(N68="","",IF(N68&gt;=7,"Crítico",IF(N68&gt;=4,"Alto",IF(N68&gt;=2,"Médio","Baixo"))))</f>
        <v/>
      </c>
      <c r="P68" s="9" t="n"/>
      <c r="Q68" s="22" t="n"/>
      <c r="R68" s="8">
        <f>IF(A68="","",IF(Y68="","",IF(AND(Y68&lt;&gt;"Concluído",Q68&lt;&gt;"",Q68&lt;TODAY()),"Atrasado",Y68)))</f>
        <v/>
      </c>
      <c r="S68" s="7">
        <f>IF(A68="","",IF(B68="","",IF(R68="Concluído",IF(V68="",0,V68-B68),MAX(0,TODAY()-B68))))</f>
        <v/>
      </c>
      <c r="T68" s="5" t="n"/>
      <c r="U68" s="5" t="n"/>
      <c r="V68" s="22" t="n"/>
      <c r="W68" s="3" t="n"/>
      <c r="X68" s="5" t="n"/>
      <c r="Y68" s="3" t="n"/>
      <c r="Z68" s="7">
        <f>IF(A68="","",IFERROR(VLOOKUP(K68,'Resumo'!$H$5:$I$9,2,FALSE),"Não definido"))</f>
        <v/>
      </c>
    </row>
    <row r="69" ht="22" customHeight="1">
      <c r="A69" s="3" t="n"/>
      <c r="B69" s="22" t="n"/>
      <c r="C69" s="5" t="n"/>
      <c r="D69" s="5" t="n"/>
      <c r="E69" s="3" t="n"/>
      <c r="F69" s="3" t="n"/>
      <c r="G69" s="6" t="n"/>
      <c r="H69" s="6" t="n"/>
      <c r="I69" s="5" t="n"/>
      <c r="J69" s="5" t="n"/>
      <c r="K69" s="3" t="n"/>
      <c r="L69" s="3" t="n"/>
      <c r="M69" s="3" t="n"/>
      <c r="N69" s="7">
        <f>IF(A69="","",IF(OR(L69="",M69=""),"",IF(L69="Alta",3,IF(L69="Média",2,1))*IF(M69="Alto",3,IF(M69="Médio",2,1))))</f>
        <v/>
      </c>
      <c r="O69" s="8">
        <f>IF(N69="","",IF(N69&gt;=7,"Crítico",IF(N69&gt;=4,"Alto",IF(N69&gt;=2,"Médio","Baixo"))))</f>
        <v/>
      </c>
      <c r="P69" s="9" t="n"/>
      <c r="Q69" s="22" t="n"/>
      <c r="R69" s="8">
        <f>IF(A69="","",IF(Y69="","",IF(AND(Y69&lt;&gt;"Concluído",Q69&lt;&gt;"",Q69&lt;TODAY()),"Atrasado",Y69)))</f>
        <v/>
      </c>
      <c r="S69" s="7">
        <f>IF(A69="","",IF(B69="","",IF(R69="Concluído",IF(V69="",0,V69-B69),MAX(0,TODAY()-B69))))</f>
        <v/>
      </c>
      <c r="T69" s="5" t="n"/>
      <c r="U69" s="5" t="n"/>
      <c r="V69" s="22" t="n"/>
      <c r="W69" s="3" t="n"/>
      <c r="X69" s="5" t="n"/>
      <c r="Y69" s="3" t="n"/>
      <c r="Z69" s="7">
        <f>IF(A69="","",IFERROR(VLOOKUP(K69,'Resumo'!$H$5:$I$9,2,FALSE),"Não definido"))</f>
        <v/>
      </c>
    </row>
    <row r="70" ht="22" customHeight="1">
      <c r="A70" s="3" t="n"/>
      <c r="B70" s="22" t="n"/>
      <c r="C70" s="5" t="n"/>
      <c r="D70" s="5" t="n"/>
      <c r="E70" s="3" t="n"/>
      <c r="F70" s="3" t="n"/>
      <c r="G70" s="6" t="n"/>
      <c r="H70" s="6" t="n"/>
      <c r="I70" s="5" t="n"/>
      <c r="J70" s="5" t="n"/>
      <c r="K70" s="3" t="n"/>
      <c r="L70" s="3" t="n"/>
      <c r="M70" s="3" t="n"/>
      <c r="N70" s="7">
        <f>IF(A70="","",IF(OR(L70="",M70=""),"",IF(L70="Alta",3,IF(L70="Média",2,1))*IF(M70="Alto",3,IF(M70="Médio",2,1))))</f>
        <v/>
      </c>
      <c r="O70" s="8">
        <f>IF(N70="","",IF(N70&gt;=7,"Crítico",IF(N70&gt;=4,"Alto",IF(N70&gt;=2,"Médio","Baixo"))))</f>
        <v/>
      </c>
      <c r="P70" s="9" t="n"/>
      <c r="Q70" s="22" t="n"/>
      <c r="R70" s="8">
        <f>IF(A70="","",IF(Y70="","",IF(AND(Y70&lt;&gt;"Concluído",Q70&lt;&gt;"",Q70&lt;TODAY()),"Atrasado",Y70)))</f>
        <v/>
      </c>
      <c r="S70" s="7">
        <f>IF(A70="","",IF(B70="","",IF(R70="Concluído",IF(V70="",0,V70-B70),MAX(0,TODAY()-B70))))</f>
        <v/>
      </c>
      <c r="T70" s="5" t="n"/>
      <c r="U70" s="5" t="n"/>
      <c r="V70" s="22" t="n"/>
      <c r="W70" s="3" t="n"/>
      <c r="X70" s="5" t="n"/>
      <c r="Y70" s="3" t="n"/>
      <c r="Z70" s="7">
        <f>IF(A70="","",IFERROR(VLOOKUP(K70,'Resumo'!$H$5:$I$9,2,FALSE),"Não definido"))</f>
        <v/>
      </c>
    </row>
    <row r="71" ht="22" customHeight="1">
      <c r="A71" s="3" t="n"/>
      <c r="B71" s="22" t="n"/>
      <c r="C71" s="5" t="n"/>
      <c r="D71" s="5" t="n"/>
      <c r="E71" s="3" t="n"/>
      <c r="F71" s="3" t="n"/>
      <c r="G71" s="6" t="n"/>
      <c r="H71" s="6" t="n"/>
      <c r="I71" s="5" t="n"/>
      <c r="J71" s="5" t="n"/>
      <c r="K71" s="3" t="n"/>
      <c r="L71" s="3" t="n"/>
      <c r="M71" s="3" t="n"/>
      <c r="N71" s="7">
        <f>IF(A71="","",IF(OR(L71="",M71=""),"",IF(L71="Alta",3,IF(L71="Média",2,1))*IF(M71="Alto",3,IF(M71="Médio",2,1))))</f>
        <v/>
      </c>
      <c r="O71" s="8">
        <f>IF(N71="","",IF(N71&gt;=7,"Crítico",IF(N71&gt;=4,"Alto",IF(N71&gt;=2,"Médio","Baixo"))))</f>
        <v/>
      </c>
      <c r="P71" s="9" t="n"/>
      <c r="Q71" s="22" t="n"/>
      <c r="R71" s="8">
        <f>IF(A71="","",IF(Y71="","",IF(AND(Y71&lt;&gt;"Concluído",Q71&lt;&gt;"",Q71&lt;TODAY()),"Atrasado",Y71)))</f>
        <v/>
      </c>
      <c r="S71" s="7">
        <f>IF(A71="","",IF(B71="","",IF(R71="Concluído",IF(V71="",0,V71-B71),MAX(0,TODAY()-B71))))</f>
        <v/>
      </c>
      <c r="T71" s="5" t="n"/>
      <c r="U71" s="5" t="n"/>
      <c r="V71" s="22" t="n"/>
      <c r="W71" s="3" t="n"/>
      <c r="X71" s="5" t="n"/>
      <c r="Y71" s="3" t="n"/>
      <c r="Z71" s="7">
        <f>IF(A71="","",IFERROR(VLOOKUP(K71,'Resumo'!$H$5:$I$9,2,FALSE),"Não definido"))</f>
        <v/>
      </c>
    </row>
    <row r="72" ht="22" customHeight="1">
      <c r="A72" s="3" t="n"/>
      <c r="B72" s="22" t="n"/>
      <c r="C72" s="5" t="n"/>
      <c r="D72" s="5" t="n"/>
      <c r="E72" s="3" t="n"/>
      <c r="F72" s="3" t="n"/>
      <c r="G72" s="6" t="n"/>
      <c r="H72" s="6" t="n"/>
      <c r="I72" s="5" t="n"/>
      <c r="J72" s="5" t="n"/>
      <c r="K72" s="3" t="n"/>
      <c r="L72" s="3" t="n"/>
      <c r="M72" s="3" t="n"/>
      <c r="N72" s="7">
        <f>IF(A72="","",IF(OR(L72="",M72=""),"",IF(L72="Alta",3,IF(L72="Média",2,1))*IF(M72="Alto",3,IF(M72="Médio",2,1))))</f>
        <v/>
      </c>
      <c r="O72" s="8">
        <f>IF(N72="","",IF(N72&gt;=7,"Crítico",IF(N72&gt;=4,"Alto",IF(N72&gt;=2,"Médio","Baixo"))))</f>
        <v/>
      </c>
      <c r="P72" s="9" t="n"/>
      <c r="Q72" s="22" t="n"/>
      <c r="R72" s="8">
        <f>IF(A72="","",IF(Y72="","",IF(AND(Y72&lt;&gt;"Concluído",Q72&lt;&gt;"",Q72&lt;TODAY()),"Atrasado",Y72)))</f>
        <v/>
      </c>
      <c r="S72" s="7">
        <f>IF(A72="","",IF(B72="","",IF(R72="Concluído",IF(V72="",0,V72-B72),MAX(0,TODAY()-B72))))</f>
        <v/>
      </c>
      <c r="T72" s="5" t="n"/>
      <c r="U72" s="5" t="n"/>
      <c r="V72" s="22" t="n"/>
      <c r="W72" s="3" t="n"/>
      <c r="X72" s="5" t="n"/>
      <c r="Y72" s="3" t="n"/>
      <c r="Z72" s="7">
        <f>IF(A72="","",IFERROR(VLOOKUP(K72,'Resumo'!$H$5:$I$9,2,FALSE),"Não definido"))</f>
        <v/>
      </c>
    </row>
    <row r="73" ht="22" customHeight="1">
      <c r="A73" s="3" t="n"/>
      <c r="B73" s="22" t="n"/>
      <c r="C73" s="5" t="n"/>
      <c r="D73" s="5" t="n"/>
      <c r="E73" s="3" t="n"/>
      <c r="F73" s="3" t="n"/>
      <c r="G73" s="6" t="n"/>
      <c r="H73" s="6" t="n"/>
      <c r="I73" s="5" t="n"/>
      <c r="J73" s="5" t="n"/>
      <c r="K73" s="3" t="n"/>
      <c r="L73" s="3" t="n"/>
      <c r="M73" s="3" t="n"/>
      <c r="N73" s="7">
        <f>IF(A73="","",IF(OR(L73="",M73=""),"",IF(L73="Alta",3,IF(L73="Média",2,1))*IF(M73="Alto",3,IF(M73="Médio",2,1))))</f>
        <v/>
      </c>
      <c r="O73" s="8">
        <f>IF(N73="","",IF(N73&gt;=7,"Crítico",IF(N73&gt;=4,"Alto",IF(N73&gt;=2,"Médio","Baixo"))))</f>
        <v/>
      </c>
      <c r="P73" s="9" t="n"/>
      <c r="Q73" s="22" t="n"/>
      <c r="R73" s="8">
        <f>IF(A73="","",IF(Y73="","",IF(AND(Y73&lt;&gt;"Concluído",Q73&lt;&gt;"",Q73&lt;TODAY()),"Atrasado",Y73)))</f>
        <v/>
      </c>
      <c r="S73" s="7">
        <f>IF(A73="","",IF(B73="","",IF(R73="Concluído",IF(V73="",0,V73-B73),MAX(0,TODAY()-B73))))</f>
        <v/>
      </c>
      <c r="T73" s="5" t="n"/>
      <c r="U73" s="5" t="n"/>
      <c r="V73" s="22" t="n"/>
      <c r="W73" s="3" t="n"/>
      <c r="X73" s="5" t="n"/>
      <c r="Y73" s="3" t="n"/>
      <c r="Z73" s="7">
        <f>IF(A73="","",IFERROR(VLOOKUP(K73,'Resumo'!$H$5:$I$9,2,FALSE),"Não definido"))</f>
        <v/>
      </c>
    </row>
    <row r="74" ht="22" customHeight="1">
      <c r="A74" s="3" t="n"/>
      <c r="B74" s="22" t="n"/>
      <c r="C74" s="5" t="n"/>
      <c r="D74" s="5" t="n"/>
      <c r="E74" s="3" t="n"/>
      <c r="F74" s="3" t="n"/>
      <c r="G74" s="6" t="n"/>
      <c r="H74" s="6" t="n"/>
      <c r="I74" s="5" t="n"/>
      <c r="J74" s="5" t="n"/>
      <c r="K74" s="3" t="n"/>
      <c r="L74" s="3" t="n"/>
      <c r="M74" s="3" t="n"/>
      <c r="N74" s="7">
        <f>IF(A74="","",IF(OR(L74="",M74=""),"",IF(L74="Alta",3,IF(L74="Média",2,1))*IF(M74="Alto",3,IF(M74="Médio",2,1))))</f>
        <v/>
      </c>
      <c r="O74" s="8">
        <f>IF(N74="","",IF(N74&gt;=7,"Crítico",IF(N74&gt;=4,"Alto",IF(N74&gt;=2,"Médio","Baixo"))))</f>
        <v/>
      </c>
      <c r="P74" s="9" t="n"/>
      <c r="Q74" s="22" t="n"/>
      <c r="R74" s="8">
        <f>IF(A74="","",IF(Y74="","",IF(AND(Y74&lt;&gt;"Concluído",Q74&lt;&gt;"",Q74&lt;TODAY()),"Atrasado",Y74)))</f>
        <v/>
      </c>
      <c r="S74" s="7">
        <f>IF(A74="","",IF(B74="","",IF(R74="Concluído",IF(V74="",0,V74-B74),MAX(0,TODAY()-B74))))</f>
        <v/>
      </c>
      <c r="T74" s="5" t="n"/>
      <c r="U74" s="5" t="n"/>
      <c r="V74" s="22" t="n"/>
      <c r="W74" s="3" t="n"/>
      <c r="X74" s="5" t="n"/>
      <c r="Y74" s="3" t="n"/>
      <c r="Z74" s="7">
        <f>IF(A74="","",IFERROR(VLOOKUP(K74,'Resumo'!$H$5:$I$9,2,FALSE),"Não definido"))</f>
        <v/>
      </c>
    </row>
    <row r="75" ht="22" customHeight="1">
      <c r="A75" s="3" t="n"/>
      <c r="B75" s="22" t="n"/>
      <c r="C75" s="5" t="n"/>
      <c r="D75" s="5" t="n"/>
      <c r="E75" s="3" t="n"/>
      <c r="F75" s="3" t="n"/>
      <c r="G75" s="6" t="n"/>
      <c r="H75" s="6" t="n"/>
      <c r="I75" s="5" t="n"/>
      <c r="J75" s="5" t="n"/>
      <c r="K75" s="3" t="n"/>
      <c r="L75" s="3" t="n"/>
      <c r="M75" s="3" t="n"/>
      <c r="N75" s="7">
        <f>IF(A75="","",IF(OR(L75="",M75=""),"",IF(L75="Alta",3,IF(L75="Média",2,1))*IF(M75="Alto",3,IF(M75="Médio",2,1))))</f>
        <v/>
      </c>
      <c r="O75" s="8">
        <f>IF(N75="","",IF(N75&gt;=7,"Crítico",IF(N75&gt;=4,"Alto",IF(N75&gt;=2,"Médio","Baixo"))))</f>
        <v/>
      </c>
      <c r="P75" s="9" t="n"/>
      <c r="Q75" s="22" t="n"/>
      <c r="R75" s="8">
        <f>IF(A75="","",IF(Y75="","",IF(AND(Y75&lt;&gt;"Concluído",Q75&lt;&gt;"",Q75&lt;TODAY()),"Atrasado",Y75)))</f>
        <v/>
      </c>
      <c r="S75" s="7">
        <f>IF(A75="","",IF(B75="","",IF(R75="Concluído",IF(V75="",0,V75-B75),MAX(0,TODAY()-B75))))</f>
        <v/>
      </c>
      <c r="T75" s="5" t="n"/>
      <c r="U75" s="5" t="n"/>
      <c r="V75" s="22" t="n"/>
      <c r="W75" s="3" t="n"/>
      <c r="X75" s="5" t="n"/>
      <c r="Y75" s="3" t="n"/>
      <c r="Z75" s="7">
        <f>IF(A75="","",IFERROR(VLOOKUP(K75,'Resumo'!$H$5:$I$9,2,FALSE),"Não definido"))</f>
        <v/>
      </c>
    </row>
    <row r="76" ht="22" customHeight="1">
      <c r="A76" s="3" t="n"/>
      <c r="B76" s="22" t="n"/>
      <c r="C76" s="5" t="n"/>
      <c r="D76" s="5" t="n"/>
      <c r="E76" s="3" t="n"/>
      <c r="F76" s="3" t="n"/>
      <c r="G76" s="6" t="n"/>
      <c r="H76" s="6" t="n"/>
      <c r="I76" s="5" t="n"/>
      <c r="J76" s="5" t="n"/>
      <c r="K76" s="3" t="n"/>
      <c r="L76" s="3" t="n"/>
      <c r="M76" s="3" t="n"/>
      <c r="N76" s="7">
        <f>IF(A76="","",IF(OR(L76="",M76=""),"",IF(L76="Alta",3,IF(L76="Média",2,1))*IF(M76="Alto",3,IF(M76="Médio",2,1))))</f>
        <v/>
      </c>
      <c r="O76" s="8">
        <f>IF(N76="","",IF(N76&gt;=7,"Crítico",IF(N76&gt;=4,"Alto",IF(N76&gt;=2,"Médio","Baixo"))))</f>
        <v/>
      </c>
      <c r="P76" s="9" t="n"/>
      <c r="Q76" s="22" t="n"/>
      <c r="R76" s="8">
        <f>IF(A76="","",IF(Y76="","",IF(AND(Y76&lt;&gt;"Concluído",Q76&lt;&gt;"",Q76&lt;TODAY()),"Atrasado",Y76)))</f>
        <v/>
      </c>
      <c r="S76" s="7">
        <f>IF(A76="","",IF(B76="","",IF(R76="Concluído",IF(V76="",0,V76-B76),MAX(0,TODAY()-B76))))</f>
        <v/>
      </c>
      <c r="T76" s="5" t="n"/>
      <c r="U76" s="5" t="n"/>
      <c r="V76" s="22" t="n"/>
      <c r="W76" s="3" t="n"/>
      <c r="X76" s="5" t="n"/>
      <c r="Y76" s="3" t="n"/>
      <c r="Z76" s="7">
        <f>IF(A76="","",IFERROR(VLOOKUP(K76,'Resumo'!$H$5:$I$9,2,FALSE),"Não definido"))</f>
        <v/>
      </c>
    </row>
    <row r="77" ht="22" customHeight="1">
      <c r="A77" s="3" t="n"/>
      <c r="B77" s="22" t="n"/>
      <c r="C77" s="5" t="n"/>
      <c r="D77" s="5" t="n"/>
      <c r="E77" s="3" t="n"/>
      <c r="F77" s="3" t="n"/>
      <c r="G77" s="6" t="n"/>
      <c r="H77" s="6" t="n"/>
      <c r="I77" s="5" t="n"/>
      <c r="J77" s="5" t="n"/>
      <c r="K77" s="3" t="n"/>
      <c r="L77" s="3" t="n"/>
      <c r="M77" s="3" t="n"/>
      <c r="N77" s="7">
        <f>IF(A77="","",IF(OR(L77="",M77=""),"",IF(L77="Alta",3,IF(L77="Média",2,1))*IF(M77="Alto",3,IF(M77="Médio",2,1))))</f>
        <v/>
      </c>
      <c r="O77" s="8">
        <f>IF(N77="","",IF(N77&gt;=7,"Crítico",IF(N77&gt;=4,"Alto",IF(N77&gt;=2,"Médio","Baixo"))))</f>
        <v/>
      </c>
      <c r="P77" s="9" t="n"/>
      <c r="Q77" s="22" t="n"/>
      <c r="R77" s="8">
        <f>IF(A77="","",IF(Y77="","",IF(AND(Y77&lt;&gt;"Concluído",Q77&lt;&gt;"",Q77&lt;TODAY()),"Atrasado",Y77)))</f>
        <v/>
      </c>
      <c r="S77" s="7">
        <f>IF(A77="","",IF(B77="","",IF(R77="Concluído",IF(V77="",0,V77-B77),MAX(0,TODAY()-B77))))</f>
        <v/>
      </c>
      <c r="T77" s="5" t="n"/>
      <c r="U77" s="5" t="n"/>
      <c r="V77" s="22" t="n"/>
      <c r="W77" s="3" t="n"/>
      <c r="X77" s="5" t="n"/>
      <c r="Y77" s="3" t="n"/>
      <c r="Z77" s="7">
        <f>IF(A77="","",IFERROR(VLOOKUP(K77,'Resumo'!$H$5:$I$9,2,FALSE),"Não definido"))</f>
        <v/>
      </c>
    </row>
    <row r="78" ht="22" customHeight="1">
      <c r="A78" s="3" t="n"/>
      <c r="B78" s="22" t="n"/>
      <c r="C78" s="5" t="n"/>
      <c r="D78" s="5" t="n"/>
      <c r="E78" s="3" t="n"/>
      <c r="F78" s="3" t="n"/>
      <c r="G78" s="6" t="n"/>
      <c r="H78" s="6" t="n"/>
      <c r="I78" s="5" t="n"/>
      <c r="J78" s="5" t="n"/>
      <c r="K78" s="3" t="n"/>
      <c r="L78" s="3" t="n"/>
      <c r="M78" s="3" t="n"/>
      <c r="N78" s="7">
        <f>IF(A78="","",IF(OR(L78="",M78=""),"",IF(L78="Alta",3,IF(L78="Média",2,1))*IF(M78="Alto",3,IF(M78="Médio",2,1))))</f>
        <v/>
      </c>
      <c r="O78" s="8">
        <f>IF(N78="","",IF(N78&gt;=7,"Crítico",IF(N78&gt;=4,"Alto",IF(N78&gt;=2,"Médio","Baixo"))))</f>
        <v/>
      </c>
      <c r="P78" s="9" t="n"/>
      <c r="Q78" s="22" t="n"/>
      <c r="R78" s="8">
        <f>IF(A78="","",IF(Y78="","",IF(AND(Y78&lt;&gt;"Concluído",Q78&lt;&gt;"",Q78&lt;TODAY()),"Atrasado",Y78)))</f>
        <v/>
      </c>
      <c r="S78" s="7">
        <f>IF(A78="","",IF(B78="","",IF(R78="Concluído",IF(V78="",0,V78-B78),MAX(0,TODAY()-B78))))</f>
        <v/>
      </c>
      <c r="T78" s="5" t="n"/>
      <c r="U78" s="5" t="n"/>
      <c r="V78" s="22" t="n"/>
      <c r="W78" s="3" t="n"/>
      <c r="X78" s="5" t="n"/>
      <c r="Y78" s="3" t="n"/>
      <c r="Z78" s="7">
        <f>IF(A78="","",IFERROR(VLOOKUP(K78,'Resumo'!$H$5:$I$9,2,FALSE),"Não definido"))</f>
        <v/>
      </c>
    </row>
    <row r="79" ht="22" customHeight="1">
      <c r="A79" s="3" t="n"/>
      <c r="B79" s="22" t="n"/>
      <c r="C79" s="5" t="n"/>
      <c r="D79" s="5" t="n"/>
      <c r="E79" s="3" t="n"/>
      <c r="F79" s="3" t="n"/>
      <c r="G79" s="6" t="n"/>
      <c r="H79" s="6" t="n"/>
      <c r="I79" s="5" t="n"/>
      <c r="J79" s="5" t="n"/>
      <c r="K79" s="3" t="n"/>
      <c r="L79" s="3" t="n"/>
      <c r="M79" s="3" t="n"/>
      <c r="N79" s="7">
        <f>IF(A79="","",IF(OR(L79="",M79=""),"",IF(L79="Alta",3,IF(L79="Média",2,1))*IF(M79="Alto",3,IF(M79="Médio",2,1))))</f>
        <v/>
      </c>
      <c r="O79" s="8">
        <f>IF(N79="","",IF(N79&gt;=7,"Crítico",IF(N79&gt;=4,"Alto",IF(N79&gt;=2,"Médio","Baixo"))))</f>
        <v/>
      </c>
      <c r="P79" s="9" t="n"/>
      <c r="Q79" s="22" t="n"/>
      <c r="R79" s="8">
        <f>IF(A79="","",IF(Y79="","",IF(AND(Y79&lt;&gt;"Concluído",Q79&lt;&gt;"",Q79&lt;TODAY()),"Atrasado",Y79)))</f>
        <v/>
      </c>
      <c r="S79" s="7">
        <f>IF(A79="","",IF(B79="","",IF(R79="Concluído",IF(V79="",0,V79-B79),MAX(0,TODAY()-B79))))</f>
        <v/>
      </c>
      <c r="T79" s="5" t="n"/>
      <c r="U79" s="5" t="n"/>
      <c r="V79" s="22" t="n"/>
      <c r="W79" s="3" t="n"/>
      <c r="X79" s="5" t="n"/>
      <c r="Y79" s="3" t="n"/>
      <c r="Z79" s="7">
        <f>IF(A79="","",IFERROR(VLOOKUP(K79,'Resumo'!$H$5:$I$9,2,FALSE),"Não definido"))</f>
        <v/>
      </c>
    </row>
    <row r="80" ht="22" customHeight="1">
      <c r="A80" s="3" t="n"/>
      <c r="B80" s="22" t="n"/>
      <c r="C80" s="5" t="n"/>
      <c r="D80" s="5" t="n"/>
      <c r="E80" s="3" t="n"/>
      <c r="F80" s="3" t="n"/>
      <c r="G80" s="6" t="n"/>
      <c r="H80" s="6" t="n"/>
      <c r="I80" s="5" t="n"/>
      <c r="J80" s="5" t="n"/>
      <c r="K80" s="3" t="n"/>
      <c r="L80" s="3" t="n"/>
      <c r="M80" s="3" t="n"/>
      <c r="N80" s="7">
        <f>IF(A80="","",IF(OR(L80="",M80=""),"",IF(L80="Alta",3,IF(L80="Média",2,1))*IF(M80="Alto",3,IF(M80="Médio",2,1))))</f>
        <v/>
      </c>
      <c r="O80" s="8">
        <f>IF(N80="","",IF(N80&gt;=7,"Crítico",IF(N80&gt;=4,"Alto",IF(N80&gt;=2,"Médio","Baixo"))))</f>
        <v/>
      </c>
      <c r="P80" s="9" t="n"/>
      <c r="Q80" s="22" t="n"/>
      <c r="R80" s="8">
        <f>IF(A80="","",IF(Y80="","",IF(AND(Y80&lt;&gt;"Concluído",Q80&lt;&gt;"",Q80&lt;TODAY()),"Atrasado",Y80)))</f>
        <v/>
      </c>
      <c r="S80" s="7">
        <f>IF(A80="","",IF(B80="","",IF(R80="Concluído",IF(V80="",0,V80-B80),MAX(0,TODAY()-B80))))</f>
        <v/>
      </c>
      <c r="T80" s="5" t="n"/>
      <c r="U80" s="5" t="n"/>
      <c r="V80" s="22" t="n"/>
      <c r="W80" s="3" t="n"/>
      <c r="X80" s="5" t="n"/>
      <c r="Y80" s="3" t="n"/>
      <c r="Z80" s="7">
        <f>IF(A80="","",IFERROR(VLOOKUP(K80,'Resumo'!$H$5:$I$9,2,FALSE),"Não definido"))</f>
        <v/>
      </c>
    </row>
    <row r="81" ht="22" customHeight="1">
      <c r="A81" s="3" t="n"/>
      <c r="B81" s="22" t="n"/>
      <c r="C81" s="5" t="n"/>
      <c r="D81" s="5" t="n"/>
      <c r="E81" s="3" t="n"/>
      <c r="F81" s="3" t="n"/>
      <c r="G81" s="6" t="n"/>
      <c r="H81" s="6" t="n"/>
      <c r="I81" s="5" t="n"/>
      <c r="J81" s="5" t="n"/>
      <c r="K81" s="3" t="n"/>
      <c r="L81" s="3" t="n"/>
      <c r="M81" s="3" t="n"/>
      <c r="N81" s="7">
        <f>IF(A81="","",IF(OR(L81="",M81=""),"",IF(L81="Alta",3,IF(L81="Média",2,1))*IF(M81="Alto",3,IF(M81="Médio",2,1))))</f>
        <v/>
      </c>
      <c r="O81" s="8">
        <f>IF(N81="","",IF(N81&gt;=7,"Crítico",IF(N81&gt;=4,"Alto",IF(N81&gt;=2,"Médio","Baixo"))))</f>
        <v/>
      </c>
      <c r="P81" s="9" t="n"/>
      <c r="Q81" s="22" t="n"/>
      <c r="R81" s="8">
        <f>IF(A81="","",IF(Y81="","",IF(AND(Y81&lt;&gt;"Concluído",Q81&lt;&gt;"",Q81&lt;TODAY()),"Atrasado",Y81)))</f>
        <v/>
      </c>
      <c r="S81" s="7">
        <f>IF(A81="","",IF(B81="","",IF(R81="Concluído",IF(V81="",0,V81-B81),MAX(0,TODAY()-B81))))</f>
        <v/>
      </c>
      <c r="T81" s="5" t="n"/>
      <c r="U81" s="5" t="n"/>
      <c r="V81" s="22" t="n"/>
      <c r="W81" s="3" t="n"/>
      <c r="X81" s="5" t="n"/>
      <c r="Y81" s="3" t="n"/>
      <c r="Z81" s="7">
        <f>IF(A81="","",IFERROR(VLOOKUP(K81,'Resumo'!$H$5:$I$9,2,FALSE),"Não definido"))</f>
        <v/>
      </c>
    </row>
    <row r="82" ht="22" customHeight="1">
      <c r="A82" s="3" t="n"/>
      <c r="B82" s="22" t="n"/>
      <c r="C82" s="5" t="n"/>
      <c r="D82" s="5" t="n"/>
      <c r="E82" s="3" t="n"/>
      <c r="F82" s="3" t="n"/>
      <c r="G82" s="6" t="n"/>
      <c r="H82" s="6" t="n"/>
      <c r="I82" s="5" t="n"/>
      <c r="J82" s="5" t="n"/>
      <c r="K82" s="3" t="n"/>
      <c r="L82" s="3" t="n"/>
      <c r="M82" s="3" t="n"/>
      <c r="N82" s="7">
        <f>IF(A82="","",IF(OR(L82="",M82=""),"",IF(L82="Alta",3,IF(L82="Média",2,1))*IF(M82="Alto",3,IF(M82="Médio",2,1))))</f>
        <v/>
      </c>
      <c r="O82" s="8">
        <f>IF(N82="","",IF(N82&gt;=7,"Crítico",IF(N82&gt;=4,"Alto",IF(N82&gt;=2,"Médio","Baixo"))))</f>
        <v/>
      </c>
      <c r="P82" s="9" t="n"/>
      <c r="Q82" s="22" t="n"/>
      <c r="R82" s="8">
        <f>IF(A82="","",IF(Y82="","",IF(AND(Y82&lt;&gt;"Concluído",Q82&lt;&gt;"",Q82&lt;TODAY()),"Atrasado",Y82)))</f>
        <v/>
      </c>
      <c r="S82" s="7">
        <f>IF(A82="","",IF(B82="","",IF(R82="Concluído",IF(V82="",0,V82-B82),MAX(0,TODAY()-B82))))</f>
        <v/>
      </c>
      <c r="T82" s="5" t="n"/>
      <c r="U82" s="5" t="n"/>
      <c r="V82" s="22" t="n"/>
      <c r="W82" s="3" t="n"/>
      <c r="X82" s="5" t="n"/>
      <c r="Y82" s="3" t="n"/>
      <c r="Z82" s="7">
        <f>IF(A82="","",IFERROR(VLOOKUP(K82,'Resumo'!$H$5:$I$9,2,FALSE),"Não definido"))</f>
        <v/>
      </c>
    </row>
    <row r="83" ht="22" customHeight="1">
      <c r="A83" s="3" t="n"/>
      <c r="B83" s="22" t="n"/>
      <c r="C83" s="5" t="n"/>
      <c r="D83" s="5" t="n"/>
      <c r="E83" s="3" t="n"/>
      <c r="F83" s="3" t="n"/>
      <c r="G83" s="6" t="n"/>
      <c r="H83" s="6" t="n"/>
      <c r="I83" s="5" t="n"/>
      <c r="J83" s="5" t="n"/>
      <c r="K83" s="3" t="n"/>
      <c r="L83" s="3" t="n"/>
      <c r="M83" s="3" t="n"/>
      <c r="N83" s="7">
        <f>IF(A83="","",IF(OR(L83="",M83=""),"",IF(L83="Alta",3,IF(L83="Média",2,1))*IF(M83="Alto",3,IF(M83="Médio",2,1))))</f>
        <v/>
      </c>
      <c r="O83" s="8">
        <f>IF(N83="","",IF(N83&gt;=7,"Crítico",IF(N83&gt;=4,"Alto",IF(N83&gt;=2,"Médio","Baixo"))))</f>
        <v/>
      </c>
      <c r="P83" s="9" t="n"/>
      <c r="Q83" s="22" t="n"/>
      <c r="R83" s="8">
        <f>IF(A83="","",IF(Y83="","",IF(AND(Y83&lt;&gt;"Concluído",Q83&lt;&gt;"",Q83&lt;TODAY()),"Atrasado",Y83)))</f>
        <v/>
      </c>
      <c r="S83" s="7">
        <f>IF(A83="","",IF(B83="","",IF(R83="Concluído",IF(V83="",0,V83-B83),MAX(0,TODAY()-B83))))</f>
        <v/>
      </c>
      <c r="T83" s="5" t="n"/>
      <c r="U83" s="5" t="n"/>
      <c r="V83" s="22" t="n"/>
      <c r="W83" s="3" t="n"/>
      <c r="X83" s="5" t="n"/>
      <c r="Y83" s="3" t="n"/>
      <c r="Z83" s="7">
        <f>IF(A83="","",IFERROR(VLOOKUP(K83,'Resumo'!$H$5:$I$9,2,FALSE),"Não definido"))</f>
        <v/>
      </c>
    </row>
    <row r="84" ht="22" customHeight="1">
      <c r="A84" s="3" t="n"/>
      <c r="B84" s="22" t="n"/>
      <c r="C84" s="5" t="n"/>
      <c r="D84" s="5" t="n"/>
      <c r="E84" s="3" t="n"/>
      <c r="F84" s="3" t="n"/>
      <c r="G84" s="6" t="n"/>
      <c r="H84" s="6" t="n"/>
      <c r="I84" s="5" t="n"/>
      <c r="J84" s="5" t="n"/>
      <c r="K84" s="3" t="n"/>
      <c r="L84" s="3" t="n"/>
      <c r="M84" s="3" t="n"/>
      <c r="N84" s="7">
        <f>IF(A84="","",IF(OR(L84="",M84=""),"",IF(L84="Alta",3,IF(L84="Média",2,1))*IF(M84="Alto",3,IF(M84="Médio",2,1))))</f>
        <v/>
      </c>
      <c r="O84" s="8">
        <f>IF(N84="","",IF(N84&gt;=7,"Crítico",IF(N84&gt;=4,"Alto",IF(N84&gt;=2,"Médio","Baixo"))))</f>
        <v/>
      </c>
      <c r="P84" s="9" t="n"/>
      <c r="Q84" s="22" t="n"/>
      <c r="R84" s="8">
        <f>IF(A84="","",IF(Y84="","",IF(AND(Y84&lt;&gt;"Concluído",Q84&lt;&gt;"",Q84&lt;TODAY()),"Atrasado",Y84)))</f>
        <v/>
      </c>
      <c r="S84" s="7">
        <f>IF(A84="","",IF(B84="","",IF(R84="Concluído",IF(V84="",0,V84-B84),MAX(0,TODAY()-B84))))</f>
        <v/>
      </c>
      <c r="T84" s="5" t="n"/>
      <c r="U84" s="5" t="n"/>
      <c r="V84" s="22" t="n"/>
      <c r="W84" s="3" t="n"/>
      <c r="X84" s="5" t="n"/>
      <c r="Y84" s="3" t="n"/>
      <c r="Z84" s="7">
        <f>IF(A84="","",IFERROR(VLOOKUP(K84,'Resumo'!$H$5:$I$9,2,FALSE),"Não definido"))</f>
        <v/>
      </c>
    </row>
    <row r="85" ht="22" customHeight="1">
      <c r="A85" s="3" t="n"/>
      <c r="B85" s="22" t="n"/>
      <c r="C85" s="5" t="n"/>
      <c r="D85" s="5" t="n"/>
      <c r="E85" s="3" t="n"/>
      <c r="F85" s="3" t="n"/>
      <c r="G85" s="6" t="n"/>
      <c r="H85" s="6" t="n"/>
      <c r="I85" s="5" t="n"/>
      <c r="J85" s="5" t="n"/>
      <c r="K85" s="3" t="n"/>
      <c r="L85" s="3" t="n"/>
      <c r="M85" s="3" t="n"/>
      <c r="N85" s="7">
        <f>IF(A85="","",IF(OR(L85="",M85=""),"",IF(L85="Alta",3,IF(L85="Média",2,1))*IF(M85="Alto",3,IF(M85="Médio",2,1))))</f>
        <v/>
      </c>
      <c r="O85" s="8">
        <f>IF(N85="","",IF(N85&gt;=7,"Crítico",IF(N85&gt;=4,"Alto",IF(N85&gt;=2,"Médio","Baixo"))))</f>
        <v/>
      </c>
      <c r="P85" s="9" t="n"/>
      <c r="Q85" s="22" t="n"/>
      <c r="R85" s="8">
        <f>IF(A85="","",IF(Y85="","",IF(AND(Y85&lt;&gt;"Concluído",Q85&lt;&gt;"",Q85&lt;TODAY()),"Atrasado",Y85)))</f>
        <v/>
      </c>
      <c r="S85" s="7">
        <f>IF(A85="","",IF(B85="","",IF(R85="Concluído",IF(V85="",0,V85-B85),MAX(0,TODAY()-B85))))</f>
        <v/>
      </c>
      <c r="T85" s="5" t="n"/>
      <c r="U85" s="5" t="n"/>
      <c r="V85" s="22" t="n"/>
      <c r="W85" s="3" t="n"/>
      <c r="X85" s="5" t="n"/>
      <c r="Y85" s="3" t="n"/>
      <c r="Z85" s="7">
        <f>IF(A85="","",IFERROR(VLOOKUP(K85,'Resumo'!$H$5:$I$9,2,FALSE),"Não definido"))</f>
        <v/>
      </c>
    </row>
    <row r="86" ht="22" customHeight="1">
      <c r="A86" s="3" t="n"/>
      <c r="B86" s="22" t="n"/>
      <c r="C86" s="5" t="n"/>
      <c r="D86" s="5" t="n"/>
      <c r="E86" s="3" t="n"/>
      <c r="F86" s="3" t="n"/>
      <c r="G86" s="6" t="n"/>
      <c r="H86" s="6" t="n"/>
      <c r="I86" s="5" t="n"/>
      <c r="J86" s="5" t="n"/>
      <c r="K86" s="3" t="n"/>
      <c r="L86" s="3" t="n"/>
      <c r="M86" s="3" t="n"/>
      <c r="N86" s="7">
        <f>IF(A86="","",IF(OR(L86="",M86=""),"",IF(L86="Alta",3,IF(L86="Média",2,1))*IF(M86="Alto",3,IF(M86="Médio",2,1))))</f>
        <v/>
      </c>
      <c r="O86" s="8">
        <f>IF(N86="","",IF(N86&gt;=7,"Crítico",IF(N86&gt;=4,"Alto",IF(N86&gt;=2,"Médio","Baixo"))))</f>
        <v/>
      </c>
      <c r="P86" s="9" t="n"/>
      <c r="Q86" s="22" t="n"/>
      <c r="R86" s="8">
        <f>IF(A86="","",IF(Y86="","",IF(AND(Y86&lt;&gt;"Concluído",Q86&lt;&gt;"",Q86&lt;TODAY()),"Atrasado",Y86)))</f>
        <v/>
      </c>
      <c r="S86" s="7">
        <f>IF(A86="","",IF(B86="","",IF(R86="Concluído",IF(V86="",0,V86-B86),MAX(0,TODAY()-B86))))</f>
        <v/>
      </c>
      <c r="T86" s="5" t="n"/>
      <c r="U86" s="5" t="n"/>
      <c r="V86" s="22" t="n"/>
      <c r="W86" s="3" t="n"/>
      <c r="X86" s="5" t="n"/>
      <c r="Y86" s="3" t="n"/>
      <c r="Z86" s="7">
        <f>IF(A86="","",IFERROR(VLOOKUP(K86,'Resumo'!$H$5:$I$9,2,FALSE),"Não definido"))</f>
        <v/>
      </c>
    </row>
    <row r="87" ht="22" customHeight="1">
      <c r="A87" s="3" t="n"/>
      <c r="B87" s="22" t="n"/>
      <c r="C87" s="5" t="n"/>
      <c r="D87" s="5" t="n"/>
      <c r="E87" s="3" t="n"/>
      <c r="F87" s="3" t="n"/>
      <c r="G87" s="6" t="n"/>
      <c r="H87" s="6" t="n"/>
      <c r="I87" s="5" t="n"/>
      <c r="J87" s="5" t="n"/>
      <c r="K87" s="3" t="n"/>
      <c r="L87" s="3" t="n"/>
      <c r="M87" s="3" t="n"/>
      <c r="N87" s="7">
        <f>IF(A87="","",IF(OR(L87="",M87=""),"",IF(L87="Alta",3,IF(L87="Média",2,1))*IF(M87="Alto",3,IF(M87="Médio",2,1))))</f>
        <v/>
      </c>
      <c r="O87" s="8">
        <f>IF(N87="","",IF(N87&gt;=7,"Crítico",IF(N87&gt;=4,"Alto",IF(N87&gt;=2,"Médio","Baixo"))))</f>
        <v/>
      </c>
      <c r="P87" s="9" t="n"/>
      <c r="Q87" s="22" t="n"/>
      <c r="R87" s="8">
        <f>IF(A87="","",IF(Y87="","",IF(AND(Y87&lt;&gt;"Concluído",Q87&lt;&gt;"",Q87&lt;TODAY()),"Atrasado",Y87)))</f>
        <v/>
      </c>
      <c r="S87" s="7">
        <f>IF(A87="","",IF(B87="","",IF(R87="Concluído",IF(V87="",0,V87-B87),MAX(0,TODAY()-B87))))</f>
        <v/>
      </c>
      <c r="T87" s="5" t="n"/>
      <c r="U87" s="5" t="n"/>
      <c r="V87" s="22" t="n"/>
      <c r="W87" s="3" t="n"/>
      <c r="X87" s="5" t="n"/>
      <c r="Y87" s="3" t="n"/>
      <c r="Z87" s="7">
        <f>IF(A87="","",IFERROR(VLOOKUP(K87,'Resumo'!$H$5:$I$9,2,FALSE),"Não definido"))</f>
        <v/>
      </c>
    </row>
    <row r="88" ht="22" customHeight="1">
      <c r="A88" s="3" t="n"/>
      <c r="B88" s="22" t="n"/>
      <c r="C88" s="5" t="n"/>
      <c r="D88" s="5" t="n"/>
      <c r="E88" s="3" t="n"/>
      <c r="F88" s="3" t="n"/>
      <c r="G88" s="6" t="n"/>
      <c r="H88" s="6" t="n"/>
      <c r="I88" s="5" t="n"/>
      <c r="J88" s="5" t="n"/>
      <c r="K88" s="3" t="n"/>
      <c r="L88" s="3" t="n"/>
      <c r="M88" s="3" t="n"/>
      <c r="N88" s="7">
        <f>IF(A88="","",IF(OR(L88="",M88=""),"",IF(L88="Alta",3,IF(L88="Média",2,1))*IF(M88="Alto",3,IF(M88="Médio",2,1))))</f>
        <v/>
      </c>
      <c r="O88" s="8">
        <f>IF(N88="","",IF(N88&gt;=7,"Crítico",IF(N88&gt;=4,"Alto",IF(N88&gt;=2,"Médio","Baixo"))))</f>
        <v/>
      </c>
      <c r="P88" s="9" t="n"/>
      <c r="Q88" s="22" t="n"/>
      <c r="R88" s="8">
        <f>IF(A88="","",IF(Y88="","",IF(AND(Y88&lt;&gt;"Concluído",Q88&lt;&gt;"",Q88&lt;TODAY()),"Atrasado",Y88)))</f>
        <v/>
      </c>
      <c r="S88" s="7">
        <f>IF(A88="","",IF(B88="","",IF(R88="Concluído",IF(V88="",0,V88-B88),MAX(0,TODAY()-B88))))</f>
        <v/>
      </c>
      <c r="T88" s="5" t="n"/>
      <c r="U88" s="5" t="n"/>
      <c r="V88" s="22" t="n"/>
      <c r="W88" s="3" t="n"/>
      <c r="X88" s="5" t="n"/>
      <c r="Y88" s="3" t="n"/>
      <c r="Z88" s="7">
        <f>IF(A88="","",IFERROR(VLOOKUP(K88,'Resumo'!$H$5:$I$9,2,FALSE),"Não definido"))</f>
        <v/>
      </c>
    </row>
    <row r="89" ht="22" customHeight="1">
      <c r="A89" s="3" t="n"/>
      <c r="B89" s="22" t="n"/>
      <c r="C89" s="5" t="n"/>
      <c r="D89" s="5" t="n"/>
      <c r="E89" s="3" t="n"/>
      <c r="F89" s="3" t="n"/>
      <c r="G89" s="6" t="n"/>
      <c r="H89" s="6" t="n"/>
      <c r="I89" s="5" t="n"/>
      <c r="J89" s="5" t="n"/>
      <c r="K89" s="3" t="n"/>
      <c r="L89" s="3" t="n"/>
      <c r="M89" s="3" t="n"/>
      <c r="N89" s="7">
        <f>IF(A89="","",IF(OR(L89="",M89=""),"",IF(L89="Alta",3,IF(L89="Média",2,1))*IF(M89="Alto",3,IF(M89="Médio",2,1))))</f>
        <v/>
      </c>
      <c r="O89" s="8">
        <f>IF(N89="","",IF(N89&gt;=7,"Crítico",IF(N89&gt;=4,"Alto",IF(N89&gt;=2,"Médio","Baixo"))))</f>
        <v/>
      </c>
      <c r="P89" s="9" t="n"/>
      <c r="Q89" s="22" t="n"/>
      <c r="R89" s="8">
        <f>IF(A89="","",IF(Y89="","",IF(AND(Y89&lt;&gt;"Concluído",Q89&lt;&gt;"",Q89&lt;TODAY()),"Atrasado",Y89)))</f>
        <v/>
      </c>
      <c r="S89" s="7">
        <f>IF(A89="","",IF(B89="","",IF(R89="Concluído",IF(V89="",0,V89-B89),MAX(0,TODAY()-B89))))</f>
        <v/>
      </c>
      <c r="T89" s="5" t="n"/>
      <c r="U89" s="5" t="n"/>
      <c r="V89" s="22" t="n"/>
      <c r="W89" s="3" t="n"/>
      <c r="X89" s="5" t="n"/>
      <c r="Y89" s="3" t="n"/>
      <c r="Z89" s="7">
        <f>IF(A89="","",IFERROR(VLOOKUP(K89,'Resumo'!$H$5:$I$9,2,FALSE),"Não definido"))</f>
        <v/>
      </c>
    </row>
    <row r="90" ht="22" customHeight="1">
      <c r="A90" s="3" t="n"/>
      <c r="B90" s="22" t="n"/>
      <c r="C90" s="5" t="n"/>
      <c r="D90" s="5" t="n"/>
      <c r="E90" s="3" t="n"/>
      <c r="F90" s="3" t="n"/>
      <c r="G90" s="6" t="n"/>
      <c r="H90" s="6" t="n"/>
      <c r="I90" s="5" t="n"/>
      <c r="J90" s="5" t="n"/>
      <c r="K90" s="3" t="n"/>
      <c r="L90" s="3" t="n"/>
      <c r="M90" s="3" t="n"/>
      <c r="N90" s="7">
        <f>IF(A90="","",IF(OR(L90="",M90=""),"",IF(L90="Alta",3,IF(L90="Média",2,1))*IF(M90="Alto",3,IF(M90="Médio",2,1))))</f>
        <v/>
      </c>
      <c r="O90" s="8">
        <f>IF(N90="","",IF(N90&gt;=7,"Crítico",IF(N90&gt;=4,"Alto",IF(N90&gt;=2,"Médio","Baixo"))))</f>
        <v/>
      </c>
      <c r="P90" s="9" t="n"/>
      <c r="Q90" s="22" t="n"/>
      <c r="R90" s="8">
        <f>IF(A90="","",IF(Y90="","",IF(AND(Y90&lt;&gt;"Concluído",Q90&lt;&gt;"",Q90&lt;TODAY()),"Atrasado",Y90)))</f>
        <v/>
      </c>
      <c r="S90" s="7">
        <f>IF(A90="","",IF(B90="","",IF(R90="Concluído",IF(V90="",0,V90-B90),MAX(0,TODAY()-B90))))</f>
        <v/>
      </c>
      <c r="T90" s="5" t="n"/>
      <c r="U90" s="5" t="n"/>
      <c r="V90" s="22" t="n"/>
      <c r="W90" s="3" t="n"/>
      <c r="X90" s="5" t="n"/>
      <c r="Y90" s="3" t="n"/>
      <c r="Z90" s="7">
        <f>IF(A90="","",IFERROR(VLOOKUP(K90,'Resumo'!$H$5:$I$9,2,FALSE),"Não definido"))</f>
        <v/>
      </c>
    </row>
    <row r="91" ht="22" customHeight="1">
      <c r="A91" s="3" t="n"/>
      <c r="B91" s="22" t="n"/>
      <c r="C91" s="5" t="n"/>
      <c r="D91" s="5" t="n"/>
      <c r="E91" s="3" t="n"/>
      <c r="F91" s="3" t="n"/>
      <c r="G91" s="6" t="n"/>
      <c r="H91" s="6" t="n"/>
      <c r="I91" s="5" t="n"/>
      <c r="J91" s="5" t="n"/>
      <c r="K91" s="3" t="n"/>
      <c r="L91" s="3" t="n"/>
      <c r="M91" s="3" t="n"/>
      <c r="N91" s="7">
        <f>IF(A91="","",IF(OR(L91="",M91=""),"",IF(L91="Alta",3,IF(L91="Média",2,1))*IF(M91="Alto",3,IF(M91="Médio",2,1))))</f>
        <v/>
      </c>
      <c r="O91" s="8">
        <f>IF(N91="","",IF(N91&gt;=7,"Crítico",IF(N91&gt;=4,"Alto",IF(N91&gt;=2,"Médio","Baixo"))))</f>
        <v/>
      </c>
      <c r="P91" s="9" t="n"/>
      <c r="Q91" s="22" t="n"/>
      <c r="R91" s="8">
        <f>IF(A91="","",IF(Y91="","",IF(AND(Y91&lt;&gt;"Concluído",Q91&lt;&gt;"",Q91&lt;TODAY()),"Atrasado",Y91)))</f>
        <v/>
      </c>
      <c r="S91" s="7">
        <f>IF(A91="","",IF(B91="","",IF(R91="Concluído",IF(V91="",0,V91-B91),MAX(0,TODAY()-B91))))</f>
        <v/>
      </c>
      <c r="T91" s="5" t="n"/>
      <c r="U91" s="5" t="n"/>
      <c r="V91" s="22" t="n"/>
      <c r="W91" s="3" t="n"/>
      <c r="X91" s="5" t="n"/>
      <c r="Y91" s="3" t="n"/>
      <c r="Z91" s="7">
        <f>IF(A91="","",IFERROR(VLOOKUP(K91,'Resumo'!$H$5:$I$9,2,FALSE),"Não definido"))</f>
        <v/>
      </c>
    </row>
    <row r="92" ht="22" customHeight="1">
      <c r="A92" s="3" t="n"/>
      <c r="B92" s="22" t="n"/>
      <c r="C92" s="5" t="n"/>
      <c r="D92" s="5" t="n"/>
      <c r="E92" s="3" t="n"/>
      <c r="F92" s="3" t="n"/>
      <c r="G92" s="6" t="n"/>
      <c r="H92" s="6" t="n"/>
      <c r="I92" s="5" t="n"/>
      <c r="J92" s="5" t="n"/>
      <c r="K92" s="3" t="n"/>
      <c r="L92" s="3" t="n"/>
      <c r="M92" s="3" t="n"/>
      <c r="N92" s="7">
        <f>IF(A92="","",IF(OR(L92="",M92=""),"",IF(L92="Alta",3,IF(L92="Média",2,1))*IF(M92="Alto",3,IF(M92="Médio",2,1))))</f>
        <v/>
      </c>
      <c r="O92" s="8">
        <f>IF(N92="","",IF(N92&gt;=7,"Crítico",IF(N92&gt;=4,"Alto",IF(N92&gt;=2,"Médio","Baixo"))))</f>
        <v/>
      </c>
      <c r="P92" s="9" t="n"/>
      <c r="Q92" s="22" t="n"/>
      <c r="R92" s="8">
        <f>IF(A92="","",IF(Y92="","",IF(AND(Y92&lt;&gt;"Concluído",Q92&lt;&gt;"",Q92&lt;TODAY()),"Atrasado",Y92)))</f>
        <v/>
      </c>
      <c r="S92" s="7">
        <f>IF(A92="","",IF(B92="","",IF(R92="Concluído",IF(V92="",0,V92-B92),MAX(0,TODAY()-B92))))</f>
        <v/>
      </c>
      <c r="T92" s="5" t="n"/>
      <c r="U92" s="5" t="n"/>
      <c r="V92" s="22" t="n"/>
      <c r="W92" s="3" t="n"/>
      <c r="X92" s="5" t="n"/>
      <c r="Y92" s="3" t="n"/>
      <c r="Z92" s="7">
        <f>IF(A92="","",IFERROR(VLOOKUP(K92,'Resumo'!$H$5:$I$9,2,FALSE),"Não definido"))</f>
        <v/>
      </c>
    </row>
    <row r="93" ht="22" customHeight="1">
      <c r="A93" s="3" t="n"/>
      <c r="B93" s="22" t="n"/>
      <c r="C93" s="5" t="n"/>
      <c r="D93" s="5" t="n"/>
      <c r="E93" s="3" t="n"/>
      <c r="F93" s="3" t="n"/>
      <c r="G93" s="6" t="n"/>
      <c r="H93" s="6" t="n"/>
      <c r="I93" s="5" t="n"/>
      <c r="J93" s="5" t="n"/>
      <c r="K93" s="3" t="n"/>
      <c r="L93" s="3" t="n"/>
      <c r="M93" s="3" t="n"/>
      <c r="N93" s="7">
        <f>IF(A93="","",IF(OR(L93="",M93=""),"",IF(L93="Alta",3,IF(L93="Média",2,1))*IF(M93="Alto",3,IF(M93="Médio",2,1))))</f>
        <v/>
      </c>
      <c r="O93" s="8">
        <f>IF(N93="","",IF(N93&gt;=7,"Crítico",IF(N93&gt;=4,"Alto",IF(N93&gt;=2,"Médio","Baixo"))))</f>
        <v/>
      </c>
      <c r="P93" s="9" t="n"/>
      <c r="Q93" s="22" t="n"/>
      <c r="R93" s="8">
        <f>IF(A93="","",IF(Y93="","",IF(AND(Y93&lt;&gt;"Concluído",Q93&lt;&gt;"",Q93&lt;TODAY()),"Atrasado",Y93)))</f>
        <v/>
      </c>
      <c r="S93" s="7">
        <f>IF(A93="","",IF(B93="","",IF(R93="Concluído",IF(V93="",0,V93-B93),MAX(0,TODAY()-B93))))</f>
        <v/>
      </c>
      <c r="T93" s="5" t="n"/>
      <c r="U93" s="5" t="n"/>
      <c r="V93" s="22" t="n"/>
      <c r="W93" s="3" t="n"/>
      <c r="X93" s="5" t="n"/>
      <c r="Y93" s="3" t="n"/>
      <c r="Z93" s="7">
        <f>IF(A93="","",IFERROR(VLOOKUP(K93,'Resumo'!$H$5:$I$9,2,FALSE),"Não definido"))</f>
        <v/>
      </c>
    </row>
    <row r="94" ht="22" customHeight="1">
      <c r="A94" s="3" t="n"/>
      <c r="B94" s="22" t="n"/>
      <c r="C94" s="5" t="n"/>
      <c r="D94" s="5" t="n"/>
      <c r="E94" s="3" t="n"/>
      <c r="F94" s="3" t="n"/>
      <c r="G94" s="6" t="n"/>
      <c r="H94" s="6" t="n"/>
      <c r="I94" s="5" t="n"/>
      <c r="J94" s="5" t="n"/>
      <c r="K94" s="3" t="n"/>
      <c r="L94" s="3" t="n"/>
      <c r="M94" s="3" t="n"/>
      <c r="N94" s="7">
        <f>IF(A94="","",IF(OR(L94="",M94=""),"",IF(L94="Alta",3,IF(L94="Média",2,1))*IF(M94="Alto",3,IF(M94="Médio",2,1))))</f>
        <v/>
      </c>
      <c r="O94" s="8">
        <f>IF(N94="","",IF(N94&gt;=7,"Crítico",IF(N94&gt;=4,"Alto",IF(N94&gt;=2,"Médio","Baixo"))))</f>
        <v/>
      </c>
      <c r="P94" s="9" t="n"/>
      <c r="Q94" s="22" t="n"/>
      <c r="R94" s="8">
        <f>IF(A94="","",IF(Y94="","",IF(AND(Y94&lt;&gt;"Concluído",Q94&lt;&gt;"",Q94&lt;TODAY()),"Atrasado",Y94)))</f>
        <v/>
      </c>
      <c r="S94" s="7">
        <f>IF(A94="","",IF(B94="","",IF(R94="Concluído",IF(V94="",0,V94-B94),MAX(0,TODAY()-B94))))</f>
        <v/>
      </c>
      <c r="T94" s="5" t="n"/>
      <c r="U94" s="5" t="n"/>
      <c r="V94" s="22" t="n"/>
      <c r="W94" s="3" t="n"/>
      <c r="X94" s="5" t="n"/>
      <c r="Y94" s="3" t="n"/>
      <c r="Z94" s="7">
        <f>IF(A94="","",IFERROR(VLOOKUP(K94,'Resumo'!$H$5:$I$9,2,FALSE),"Não definido"))</f>
        <v/>
      </c>
    </row>
    <row r="95" ht="22" customHeight="1">
      <c r="A95" s="3" t="n"/>
      <c r="B95" s="22" t="n"/>
      <c r="C95" s="5" t="n"/>
      <c r="D95" s="5" t="n"/>
      <c r="E95" s="3" t="n"/>
      <c r="F95" s="3" t="n"/>
      <c r="G95" s="6" t="n"/>
      <c r="H95" s="6" t="n"/>
      <c r="I95" s="5" t="n"/>
      <c r="J95" s="5" t="n"/>
      <c r="K95" s="3" t="n"/>
      <c r="L95" s="3" t="n"/>
      <c r="M95" s="3" t="n"/>
      <c r="N95" s="7">
        <f>IF(A95="","",IF(OR(L95="",M95=""),"",IF(L95="Alta",3,IF(L95="Média",2,1))*IF(M95="Alto",3,IF(M95="Médio",2,1))))</f>
        <v/>
      </c>
      <c r="O95" s="8">
        <f>IF(N95="","",IF(N95&gt;=7,"Crítico",IF(N95&gt;=4,"Alto",IF(N95&gt;=2,"Médio","Baixo"))))</f>
        <v/>
      </c>
      <c r="P95" s="9" t="n"/>
      <c r="Q95" s="22" t="n"/>
      <c r="R95" s="8">
        <f>IF(A95="","",IF(Y95="","",IF(AND(Y95&lt;&gt;"Concluído",Q95&lt;&gt;"",Q95&lt;TODAY()),"Atrasado",Y95)))</f>
        <v/>
      </c>
      <c r="S95" s="7">
        <f>IF(A95="","",IF(B95="","",IF(R95="Concluído",IF(V95="",0,V95-B95),MAX(0,TODAY()-B95))))</f>
        <v/>
      </c>
      <c r="T95" s="5" t="n"/>
      <c r="U95" s="5" t="n"/>
      <c r="V95" s="22" t="n"/>
      <c r="W95" s="3" t="n"/>
      <c r="X95" s="5" t="n"/>
      <c r="Y95" s="3" t="n"/>
      <c r="Z95" s="7">
        <f>IF(A95="","",IFERROR(VLOOKUP(K95,'Resumo'!$H$5:$I$9,2,FALSE),"Não definido"))</f>
        <v/>
      </c>
    </row>
    <row r="96" ht="22" customHeight="1">
      <c r="A96" s="3" t="n"/>
      <c r="B96" s="22" t="n"/>
      <c r="C96" s="5" t="n"/>
      <c r="D96" s="5" t="n"/>
      <c r="E96" s="3" t="n"/>
      <c r="F96" s="3" t="n"/>
      <c r="G96" s="6" t="n"/>
      <c r="H96" s="6" t="n"/>
      <c r="I96" s="5" t="n"/>
      <c r="J96" s="5" t="n"/>
      <c r="K96" s="3" t="n"/>
      <c r="L96" s="3" t="n"/>
      <c r="M96" s="3" t="n"/>
      <c r="N96" s="7">
        <f>IF(A96="","",IF(OR(L96="",M96=""),"",IF(L96="Alta",3,IF(L96="Média",2,1))*IF(M96="Alto",3,IF(M96="Médio",2,1))))</f>
        <v/>
      </c>
      <c r="O96" s="8">
        <f>IF(N96="","",IF(N96&gt;=7,"Crítico",IF(N96&gt;=4,"Alto",IF(N96&gt;=2,"Médio","Baixo"))))</f>
        <v/>
      </c>
      <c r="P96" s="9" t="n"/>
      <c r="Q96" s="22" t="n"/>
      <c r="R96" s="8">
        <f>IF(A96="","",IF(Y96="","",IF(AND(Y96&lt;&gt;"Concluído",Q96&lt;&gt;"",Q96&lt;TODAY()),"Atrasado",Y96)))</f>
        <v/>
      </c>
      <c r="S96" s="7">
        <f>IF(A96="","",IF(B96="","",IF(R96="Concluído",IF(V96="",0,V96-B96),MAX(0,TODAY()-B96))))</f>
        <v/>
      </c>
      <c r="T96" s="5" t="n"/>
      <c r="U96" s="5" t="n"/>
      <c r="V96" s="22" t="n"/>
      <c r="W96" s="3" t="n"/>
      <c r="X96" s="5" t="n"/>
      <c r="Y96" s="3" t="n"/>
      <c r="Z96" s="7">
        <f>IF(A96="","",IFERROR(VLOOKUP(K96,'Resumo'!$H$5:$I$9,2,FALSE),"Não definido"))</f>
        <v/>
      </c>
    </row>
    <row r="97" ht="22" customHeight="1">
      <c r="A97" s="3" t="n"/>
      <c r="B97" s="22" t="n"/>
      <c r="C97" s="5" t="n"/>
      <c r="D97" s="5" t="n"/>
      <c r="E97" s="3" t="n"/>
      <c r="F97" s="3" t="n"/>
      <c r="G97" s="6" t="n"/>
      <c r="H97" s="6" t="n"/>
      <c r="I97" s="5" t="n"/>
      <c r="J97" s="5" t="n"/>
      <c r="K97" s="3" t="n"/>
      <c r="L97" s="3" t="n"/>
      <c r="M97" s="3" t="n"/>
      <c r="N97" s="7">
        <f>IF(A97="","",IF(OR(L97="",M97=""),"",IF(L97="Alta",3,IF(L97="Média",2,1))*IF(M97="Alto",3,IF(M97="Médio",2,1))))</f>
        <v/>
      </c>
      <c r="O97" s="8">
        <f>IF(N97="","",IF(N97&gt;=7,"Crítico",IF(N97&gt;=4,"Alto",IF(N97&gt;=2,"Médio","Baixo"))))</f>
        <v/>
      </c>
      <c r="P97" s="9" t="n"/>
      <c r="Q97" s="22" t="n"/>
      <c r="R97" s="8">
        <f>IF(A97="","",IF(Y97="","",IF(AND(Y97&lt;&gt;"Concluído",Q97&lt;&gt;"",Q97&lt;TODAY()),"Atrasado",Y97)))</f>
        <v/>
      </c>
      <c r="S97" s="7">
        <f>IF(A97="","",IF(B97="","",IF(R97="Concluído",IF(V97="",0,V97-B97),MAX(0,TODAY()-B97))))</f>
        <v/>
      </c>
      <c r="T97" s="5" t="n"/>
      <c r="U97" s="5" t="n"/>
      <c r="V97" s="22" t="n"/>
      <c r="W97" s="3" t="n"/>
      <c r="X97" s="5" t="n"/>
      <c r="Y97" s="3" t="n"/>
      <c r="Z97" s="7">
        <f>IF(A97="","",IFERROR(VLOOKUP(K97,'Resumo'!$H$5:$I$9,2,FALSE),"Não definido"))</f>
        <v/>
      </c>
    </row>
    <row r="98" ht="22" customHeight="1">
      <c r="A98" s="3" t="n"/>
      <c r="B98" s="22" t="n"/>
      <c r="C98" s="5" t="n"/>
      <c r="D98" s="5" t="n"/>
      <c r="E98" s="3" t="n"/>
      <c r="F98" s="3" t="n"/>
      <c r="G98" s="6" t="n"/>
      <c r="H98" s="6" t="n"/>
      <c r="I98" s="5" t="n"/>
      <c r="J98" s="5" t="n"/>
      <c r="K98" s="3" t="n"/>
      <c r="L98" s="3" t="n"/>
      <c r="M98" s="3" t="n"/>
      <c r="N98" s="7">
        <f>IF(A98="","",IF(OR(L98="",M98=""),"",IF(L98="Alta",3,IF(L98="Média",2,1))*IF(M98="Alto",3,IF(M98="Médio",2,1))))</f>
        <v/>
      </c>
      <c r="O98" s="8">
        <f>IF(N98="","",IF(N98&gt;=7,"Crítico",IF(N98&gt;=4,"Alto",IF(N98&gt;=2,"Médio","Baixo"))))</f>
        <v/>
      </c>
      <c r="P98" s="9" t="n"/>
      <c r="Q98" s="22" t="n"/>
      <c r="R98" s="8">
        <f>IF(A98="","",IF(Y98="","",IF(AND(Y98&lt;&gt;"Concluído",Q98&lt;&gt;"",Q98&lt;TODAY()),"Atrasado",Y98)))</f>
        <v/>
      </c>
      <c r="S98" s="7">
        <f>IF(A98="","",IF(B98="","",IF(R98="Concluído",IF(V98="",0,V98-B98),MAX(0,TODAY()-B98))))</f>
        <v/>
      </c>
      <c r="T98" s="5" t="n"/>
      <c r="U98" s="5" t="n"/>
      <c r="V98" s="22" t="n"/>
      <c r="W98" s="3" t="n"/>
      <c r="X98" s="5" t="n"/>
      <c r="Y98" s="3" t="n"/>
      <c r="Z98" s="7">
        <f>IF(A98="","",IFERROR(VLOOKUP(K98,'Resumo'!$H$5:$I$9,2,FALSE),"Não definido"))</f>
        <v/>
      </c>
    </row>
    <row r="99" ht="22" customHeight="1">
      <c r="A99" s="3" t="n"/>
      <c r="B99" s="22" t="n"/>
      <c r="C99" s="5" t="n"/>
      <c r="D99" s="5" t="n"/>
      <c r="E99" s="3" t="n"/>
      <c r="F99" s="3" t="n"/>
      <c r="G99" s="6" t="n"/>
      <c r="H99" s="6" t="n"/>
      <c r="I99" s="5" t="n"/>
      <c r="J99" s="5" t="n"/>
      <c r="K99" s="3" t="n"/>
      <c r="L99" s="3" t="n"/>
      <c r="M99" s="3" t="n"/>
      <c r="N99" s="7">
        <f>IF(A99="","",IF(OR(L99="",M99=""),"",IF(L99="Alta",3,IF(L99="Média",2,1))*IF(M99="Alto",3,IF(M99="Médio",2,1))))</f>
        <v/>
      </c>
      <c r="O99" s="8">
        <f>IF(N99="","",IF(N99&gt;=7,"Crítico",IF(N99&gt;=4,"Alto",IF(N99&gt;=2,"Médio","Baixo"))))</f>
        <v/>
      </c>
      <c r="P99" s="9" t="n"/>
      <c r="Q99" s="22" t="n"/>
      <c r="R99" s="8">
        <f>IF(A99="","",IF(Y99="","",IF(AND(Y99&lt;&gt;"Concluído",Q99&lt;&gt;"",Q99&lt;TODAY()),"Atrasado",Y99)))</f>
        <v/>
      </c>
      <c r="S99" s="7">
        <f>IF(A99="","",IF(B99="","",IF(R99="Concluído",IF(V99="",0,V99-B99),MAX(0,TODAY()-B99))))</f>
        <v/>
      </c>
      <c r="T99" s="5" t="n"/>
      <c r="U99" s="5" t="n"/>
      <c r="V99" s="22" t="n"/>
      <c r="W99" s="3" t="n"/>
      <c r="X99" s="5" t="n"/>
      <c r="Y99" s="3" t="n"/>
      <c r="Z99" s="7">
        <f>IF(A99="","",IFERROR(VLOOKUP(K99,'Resumo'!$H$5:$I$9,2,FALSE),"Não definido"))</f>
        <v/>
      </c>
    </row>
    <row r="100" ht="22" customHeight="1">
      <c r="A100" s="3" t="n"/>
      <c r="B100" s="22" t="n"/>
      <c r="C100" s="5" t="n"/>
      <c r="D100" s="5" t="n"/>
      <c r="E100" s="3" t="n"/>
      <c r="F100" s="3" t="n"/>
      <c r="G100" s="6" t="n"/>
      <c r="H100" s="6" t="n"/>
      <c r="I100" s="5" t="n"/>
      <c r="J100" s="5" t="n"/>
      <c r="K100" s="3" t="n"/>
      <c r="L100" s="3" t="n"/>
      <c r="M100" s="3" t="n"/>
      <c r="N100" s="7">
        <f>IF(A100="","",IF(OR(L100="",M100=""),"",IF(L100="Alta",3,IF(L100="Média",2,1))*IF(M100="Alto",3,IF(M100="Médio",2,1))))</f>
        <v/>
      </c>
      <c r="O100" s="8">
        <f>IF(N100="","",IF(N100&gt;=7,"Crítico",IF(N100&gt;=4,"Alto",IF(N100&gt;=2,"Médio","Baixo"))))</f>
        <v/>
      </c>
      <c r="P100" s="9" t="n"/>
      <c r="Q100" s="22" t="n"/>
      <c r="R100" s="8">
        <f>IF(A100="","",IF(Y100="","",IF(AND(Y100&lt;&gt;"Concluído",Q100&lt;&gt;"",Q100&lt;TODAY()),"Atrasado",Y100)))</f>
        <v/>
      </c>
      <c r="S100" s="7">
        <f>IF(A100="","",IF(B100="","",IF(R100="Concluído",IF(V100="",0,V100-B100),MAX(0,TODAY()-B100))))</f>
        <v/>
      </c>
      <c r="T100" s="5" t="n"/>
      <c r="U100" s="5" t="n"/>
      <c r="V100" s="22" t="n"/>
      <c r="W100" s="3" t="n"/>
      <c r="X100" s="5" t="n"/>
      <c r="Y100" s="3" t="n"/>
      <c r="Z100" s="7">
        <f>IF(A100="","",IFERROR(VLOOKUP(K100,'Resumo'!$H$5:$I$9,2,FALSE),"Não definido"))</f>
        <v/>
      </c>
    </row>
    <row r="101" ht="22" customHeight="1">
      <c r="A101" s="3" t="n"/>
      <c r="B101" s="22" t="n"/>
      <c r="C101" s="5" t="n"/>
      <c r="D101" s="5" t="n"/>
      <c r="E101" s="3" t="n"/>
      <c r="F101" s="3" t="n"/>
      <c r="G101" s="6" t="n"/>
      <c r="H101" s="6" t="n"/>
      <c r="I101" s="5" t="n"/>
      <c r="J101" s="5" t="n"/>
      <c r="K101" s="3" t="n"/>
      <c r="L101" s="3" t="n"/>
      <c r="M101" s="3" t="n"/>
      <c r="N101" s="7">
        <f>IF(A101="","",IF(OR(L101="",M101=""),"",IF(L101="Alta",3,IF(L101="Média",2,1))*IF(M101="Alto",3,IF(M101="Médio",2,1))))</f>
        <v/>
      </c>
      <c r="O101" s="8">
        <f>IF(N101="","",IF(N101&gt;=7,"Crítico",IF(N101&gt;=4,"Alto",IF(N101&gt;=2,"Médio","Baixo"))))</f>
        <v/>
      </c>
      <c r="P101" s="9" t="n"/>
      <c r="Q101" s="22" t="n"/>
      <c r="R101" s="8">
        <f>IF(A101="","",IF(Y101="","",IF(AND(Y101&lt;&gt;"Concluído",Q101&lt;&gt;"",Q101&lt;TODAY()),"Atrasado",Y101)))</f>
        <v/>
      </c>
      <c r="S101" s="7">
        <f>IF(A101="","",IF(B101="","",IF(R101="Concluído",IF(V101="",0,V101-B101),MAX(0,TODAY()-B101))))</f>
        <v/>
      </c>
      <c r="T101" s="5" t="n"/>
      <c r="U101" s="5" t="n"/>
      <c r="V101" s="22" t="n"/>
      <c r="W101" s="3" t="n"/>
      <c r="X101" s="5" t="n"/>
      <c r="Y101" s="3" t="n"/>
      <c r="Z101" s="7">
        <f>IF(A101="","",IFERROR(VLOOKUP(K101,'Resumo'!$H$5:$I$9,2,FALSE),"Não definido"))</f>
        <v/>
      </c>
    </row>
    <row r="102" ht="22" customHeight="1">
      <c r="A102" s="3" t="n"/>
      <c r="B102" s="22" t="n"/>
      <c r="C102" s="5" t="n"/>
      <c r="D102" s="5" t="n"/>
      <c r="E102" s="3" t="n"/>
      <c r="F102" s="3" t="n"/>
      <c r="G102" s="6" t="n"/>
      <c r="H102" s="6" t="n"/>
      <c r="I102" s="5" t="n"/>
      <c r="J102" s="5" t="n"/>
      <c r="K102" s="3" t="n"/>
      <c r="L102" s="3" t="n"/>
      <c r="M102" s="3" t="n"/>
      <c r="N102" s="7">
        <f>IF(A102="","",IF(OR(L102="",M102=""),"",IF(L102="Alta",3,IF(L102="Média",2,1))*IF(M102="Alto",3,IF(M102="Médio",2,1))))</f>
        <v/>
      </c>
      <c r="O102" s="8">
        <f>IF(N102="","",IF(N102&gt;=7,"Crítico",IF(N102&gt;=4,"Alto",IF(N102&gt;=2,"Médio","Baixo"))))</f>
        <v/>
      </c>
      <c r="P102" s="9" t="n"/>
      <c r="Q102" s="22" t="n"/>
      <c r="R102" s="8">
        <f>IF(A102="","",IF(Y102="","",IF(AND(Y102&lt;&gt;"Concluído",Q102&lt;&gt;"",Q102&lt;TODAY()),"Atrasado",Y102)))</f>
        <v/>
      </c>
      <c r="S102" s="7">
        <f>IF(A102="","",IF(B102="","",IF(R102="Concluído",IF(V102="",0,V102-B102),MAX(0,TODAY()-B102))))</f>
        <v/>
      </c>
      <c r="T102" s="5" t="n"/>
      <c r="U102" s="5" t="n"/>
      <c r="V102" s="22" t="n"/>
      <c r="W102" s="3" t="n"/>
      <c r="X102" s="5" t="n"/>
      <c r="Y102" s="3" t="n"/>
      <c r="Z102" s="7">
        <f>IF(A102="","",IFERROR(VLOOKUP(K102,'Resumo'!$H$5:$I$9,2,FALSE),"Não definido"))</f>
        <v/>
      </c>
    </row>
  </sheetData>
  <autoFilter ref="A2:Z102"/>
  <mergeCells count="1">
    <mergeCell ref="A1:Z1"/>
  </mergeCells>
  <conditionalFormatting sqref="O3:O102">
    <cfRule type="expression" priority="1" dxfId="0" stopIfTrue="1">
      <formula>$O3="Crítico"</formula>
    </cfRule>
    <cfRule type="expression" priority="2" dxfId="1" stopIfTrue="1">
      <formula>$O3="Alto"</formula>
    </cfRule>
    <cfRule type="expression" priority="3" dxfId="2" stopIfTrue="1">
      <formula>$O3="Baixo"</formula>
    </cfRule>
  </conditionalFormatting>
  <conditionalFormatting sqref="Q3:R102">
    <cfRule type="expression" priority="4" dxfId="0" stopIfTrue="1">
      <formula>AND($A3&lt;&gt;"",$Q3&lt;&gt;"",$Q3&lt;TODAY(),$Y3&lt;&gt;"Concluído")</formula>
    </cfRule>
  </conditionalFormatting>
  <conditionalFormatting sqref="R3:R102">
    <cfRule type="expression" priority="5" dxfId="2" stopIfTrue="1">
      <formula>$R3="Concluído"</formula>
    </cfRule>
  </conditionalFormatting>
  <conditionalFormatting sqref="W3:W102">
    <cfRule type="expression" priority="6" dxfId="0" stopIfTrue="1">
      <formula>$W3="Reprovado"</formula>
    </cfRule>
    <cfRule type="expression" priority="7" dxfId="2" stopIfTrue="1">
      <formula>$W3="Aprovado"</formula>
    </cfRule>
  </conditionalFormatting>
  <dataValidations count="6">
    <dataValidation sqref="K3:K102" showErrorMessage="1" showInputMessage="1" allowBlank="1" type="list">
      <formula1>"Financeiro,Fiscal,Operacional,Compliance,LGPD"</formula1>
    </dataValidation>
    <dataValidation sqref="L3:L102" showErrorMessage="1" showInputMessage="1" allowBlank="1" type="list">
      <formula1>"Baixa,Média,Alta"</formula1>
    </dataValidation>
    <dataValidation sqref="M3:M102" showErrorMessage="1" showInputMessage="1" allowBlank="1" type="list">
      <formula1>"Baixo,Médio,Alto"</formula1>
    </dataValidation>
    <dataValidation sqref="Y3:Y102" showErrorMessage="1" showInputMessage="1" allowBlank="1" type="list">
      <formula1>"Aberto,Em andamento,Concluído,Atrasado"</formula1>
    </dataValidation>
    <dataValidation sqref="W3:W102" showErrorMessage="1" showInputMessage="1" allowBlank="1" type="list">
      <formula1>"Pendente,Aprovado,Reprovado"</formula1>
    </dataValidation>
    <dataValidation sqref="B3:B102 Q3:Q102 V3:V102" showErrorMessage="1" showInputMessage="1" allowBlank="1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5" customWidth="1" min="3" max="3"/>
    <col width="22" customWidth="1" min="4" max="4"/>
    <col width="18" customWidth="1" min="5" max="5"/>
    <col width="5" customWidth="1" min="6" max="6"/>
    <col width="18" customWidth="1" min="7" max="7"/>
    <col width="19" customWidth="1" min="8" max="8"/>
    <col width="20" customWidth="1" min="9" max="9"/>
    <col width="18" customWidth="1" min="10" max="10"/>
    <col width="20" customWidth="1" min="11" max="11"/>
    <col width="5" customWidth="1" min="12" max="12"/>
    <col width="24" customWidth="1" min="13" max="13"/>
    <col width="18" customWidth="1" min="14" max="14"/>
  </cols>
  <sheetData>
    <row r="1" ht="28" customHeight="1">
      <c r="A1" s="1" t="inlineStr">
        <is>
          <t>Resumo Executivo | decisão sem ruído</t>
        </is>
      </c>
    </row>
    <row r="2"/>
    <row r="3" ht="28" customHeight="1">
      <c r="A3" s="2" t="inlineStr">
        <is>
          <t>Total de achados</t>
        </is>
      </c>
      <c r="B3" s="10">
        <f>COUNTA('Auditoria'!$A$3:$A$102)</f>
        <v/>
      </c>
      <c r="D3" s="2" t="inlineStr">
        <is>
          <t>Achados críticos</t>
        </is>
      </c>
      <c r="E3" s="10">
        <f>COUNTIF('Auditoria'!$O$3:$O$102,"Crítico")</f>
        <v/>
      </c>
    </row>
    <row r="4">
      <c r="H4" s="2" t="inlineStr">
        <is>
          <t>Categoria</t>
        </is>
      </c>
      <c r="I4" s="2" t="inlineStr">
        <is>
          <t>Prazo padrão (dias)</t>
        </is>
      </c>
    </row>
    <row r="5" ht="28" customHeight="1">
      <c r="A5" s="2" t="inlineStr">
        <is>
          <t>Achados abertos</t>
        </is>
      </c>
      <c r="B5" s="10">
        <f>COUNTIF('Auditoria'!$R$3:$R$102,"Aberto")+COUNTIF('Auditoria'!$R$3:$R$102,"Em andamento")</f>
        <v/>
      </c>
      <c r="D5" s="2" t="inlineStr">
        <is>
          <t>Achados atrasados</t>
        </is>
      </c>
      <c r="E5" s="10">
        <f>COUNTIF('Auditoria'!$R$3:$R$102,"Atrasado")</f>
        <v/>
      </c>
      <c r="H5" s="11" t="inlineStr">
        <is>
          <t>Financeiro</t>
        </is>
      </c>
      <c r="I5" s="12" t="n">
        <v>30</v>
      </c>
    </row>
    <row r="6">
      <c r="H6" s="13" t="inlineStr">
        <is>
          <t>Fiscal</t>
        </is>
      </c>
      <c r="I6" s="12" t="n">
        <v>20</v>
      </c>
    </row>
    <row r="7" ht="28" customHeight="1">
      <c r="A7" s="2" t="inlineStr">
        <is>
          <t>Valor total envolvido</t>
        </is>
      </c>
      <c r="B7" s="14">
        <f>SUM('Auditoria'!$P$3:$P$102)</f>
        <v/>
      </c>
      <c r="D7" s="2" t="inlineStr">
        <is>
          <t>Valor médio por achado</t>
        </is>
      </c>
      <c r="E7" s="14">
        <f>IFERROR(AVERAGE('Auditoria'!$P$3:$P$102),0)</f>
        <v/>
      </c>
      <c r="H7" s="11" t="inlineStr">
        <is>
          <t>Operacional</t>
        </is>
      </c>
      <c r="I7" s="12" t="n">
        <v>45</v>
      </c>
    </row>
    <row r="8">
      <c r="H8" s="13" t="inlineStr">
        <is>
          <t>Compliance</t>
        </is>
      </c>
      <c r="I8" s="12" t="n">
        <v>30</v>
      </c>
    </row>
    <row r="9" ht="28" customHeight="1">
      <c r="A9" s="2" t="inlineStr">
        <is>
          <t>Percentual concluído</t>
        </is>
      </c>
      <c r="B9" s="15">
        <f>IFERROR(COUNTIF('Auditoria'!$R$3:$R$102,"Concluído")/COUNTA('Auditoria'!$A$3:$A$102),0)</f>
        <v/>
      </c>
      <c r="H9" s="11" t="inlineStr">
        <is>
          <t>LGPD</t>
        </is>
      </c>
      <c r="I9" s="12" t="n">
        <v>15</v>
      </c>
    </row>
    <row r="10"/>
    <row r="11"/>
    <row r="12">
      <c r="A12" s="2" t="inlineStr">
        <is>
          <t>Classificação de risco</t>
        </is>
      </c>
      <c r="B12" s="2" t="inlineStr">
        <is>
          <t>Quantidade</t>
        </is>
      </c>
      <c r="D12" s="2" t="inlineStr">
        <is>
          <t>Status</t>
        </is>
      </c>
      <c r="E12" s="2" t="inlineStr">
        <is>
          <t>Quantidade</t>
        </is>
      </c>
      <c r="G12" s="2" t="inlineStr">
        <is>
          <t>Categoria de risco</t>
        </is>
      </c>
      <c r="H12" s="2" t="inlineStr">
        <is>
          <t>Quantidade</t>
        </is>
      </c>
      <c r="J12" s="2" t="inlineStr">
        <is>
          <t>Categoria financeira</t>
        </is>
      </c>
      <c r="K12" s="2" t="inlineStr">
        <is>
          <t>Valor envolvido</t>
        </is>
      </c>
      <c r="M12" s="2" t="inlineStr">
        <is>
          <t>Área auditada</t>
        </is>
      </c>
      <c r="N12" s="2" t="inlineStr">
        <is>
          <t>Quantidade</t>
        </is>
      </c>
    </row>
    <row r="13">
      <c r="A13" s="11" t="inlineStr">
        <is>
          <t>Baixo</t>
        </is>
      </c>
      <c r="B13" s="11">
        <f>COUNTIF('Auditoria'!$O$3:$O$102,A13)</f>
        <v/>
      </c>
      <c r="D13" s="11" t="inlineStr">
        <is>
          <t>Aberto</t>
        </is>
      </c>
      <c r="E13" s="11">
        <f>COUNTIF('Auditoria'!$R$3:$R$102,D13)</f>
        <v/>
      </c>
      <c r="G13" s="11" t="inlineStr">
        <is>
          <t>Financeiro</t>
        </is>
      </c>
      <c r="H13" s="11">
        <f>COUNTIF('Auditoria'!$K$3:$K$102,G13)</f>
        <v/>
      </c>
      <c r="J13" s="11" t="inlineStr">
        <is>
          <t>Financeiro</t>
        </is>
      </c>
      <c r="K13" s="16">
        <f>SUMIF('Auditoria'!$K$3:$K$102,J13,'Auditoria'!$P$3:$P$102)</f>
        <v/>
      </c>
      <c r="M13" s="11" t="inlineStr">
        <is>
          <t>Compras</t>
        </is>
      </c>
      <c r="N13" s="11">
        <f>COUNTIF('Auditoria'!$C$3:$C$102,M13)</f>
        <v/>
      </c>
    </row>
    <row r="14">
      <c r="A14" s="13" t="inlineStr">
        <is>
          <t>Médio</t>
        </is>
      </c>
      <c r="B14" s="13">
        <f>COUNTIF('Auditoria'!$O$3:$O$102,A14)</f>
        <v/>
      </c>
      <c r="D14" s="13" t="inlineStr">
        <is>
          <t>Em andamento</t>
        </is>
      </c>
      <c r="E14" s="13">
        <f>COUNTIF('Auditoria'!$R$3:$R$102,D14)</f>
        <v/>
      </c>
      <c r="G14" s="13" t="inlineStr">
        <is>
          <t>Fiscal</t>
        </is>
      </c>
      <c r="H14" s="13">
        <f>COUNTIF('Auditoria'!$K$3:$K$102,G14)</f>
        <v/>
      </c>
      <c r="J14" s="13" t="inlineStr">
        <is>
          <t>Fiscal</t>
        </is>
      </c>
      <c r="K14" s="17">
        <f>SUMIF('Auditoria'!$K$3:$K$102,J14,'Auditoria'!$P$3:$P$102)</f>
        <v/>
      </c>
      <c r="M14" s="13" t="inlineStr">
        <is>
          <t>Tesouraria</t>
        </is>
      </c>
      <c r="N14" s="13">
        <f>COUNTIF('Auditoria'!$C$3:$C$102,M14)</f>
        <v/>
      </c>
    </row>
    <row r="15">
      <c r="A15" s="11" t="inlineStr">
        <is>
          <t>Alto</t>
        </is>
      </c>
      <c r="B15" s="11">
        <f>COUNTIF('Auditoria'!$O$3:$O$102,A15)</f>
        <v/>
      </c>
      <c r="D15" s="11" t="inlineStr">
        <is>
          <t>Concluído</t>
        </is>
      </c>
      <c r="E15" s="11">
        <f>COUNTIF('Auditoria'!$R$3:$R$102,D15)</f>
        <v/>
      </c>
      <c r="G15" s="11" t="inlineStr">
        <is>
          <t>Operacional</t>
        </is>
      </c>
      <c r="H15" s="11">
        <f>COUNTIF('Auditoria'!$K$3:$K$102,G15)</f>
        <v/>
      </c>
      <c r="J15" s="11" t="inlineStr">
        <is>
          <t>Operacional</t>
        </is>
      </c>
      <c r="K15" s="16">
        <f>SUMIF('Auditoria'!$K$3:$K$102,J15,'Auditoria'!$P$3:$P$102)</f>
        <v/>
      </c>
      <c r="M15" s="11" t="inlineStr">
        <is>
          <t>Fiscal</t>
        </is>
      </c>
      <c r="N15" s="11">
        <f>COUNTIF('Auditoria'!$C$3:$C$102,M15)</f>
        <v/>
      </c>
    </row>
    <row r="16">
      <c r="A16" s="13" t="inlineStr">
        <is>
          <t>Crítico</t>
        </is>
      </c>
      <c r="B16" s="13">
        <f>COUNTIF('Auditoria'!$O$3:$O$102,A16)</f>
        <v/>
      </c>
      <c r="D16" s="13" t="inlineStr">
        <is>
          <t>Atrasado</t>
        </is>
      </c>
      <c r="E16" s="13">
        <f>COUNTIF('Auditoria'!$R$3:$R$102,D16)</f>
        <v/>
      </c>
      <c r="G16" s="13" t="inlineStr">
        <is>
          <t>Compliance</t>
        </is>
      </c>
      <c r="H16" s="13">
        <f>COUNTIF('Auditoria'!$K$3:$K$102,G16)</f>
        <v/>
      </c>
      <c r="J16" s="13" t="inlineStr">
        <is>
          <t>Compliance</t>
        </is>
      </c>
      <c r="K16" s="17">
        <f>SUMIF('Auditoria'!$K$3:$K$102,J16,'Auditoria'!$P$3:$P$102)</f>
        <v/>
      </c>
      <c r="M16" s="13" t="inlineStr">
        <is>
          <t>Tecnologia da Informação</t>
        </is>
      </c>
      <c r="N16" s="13">
        <f>COUNTIF('Auditoria'!$C$3:$C$102,M16)</f>
        <v/>
      </c>
    </row>
    <row r="17">
      <c r="G17" s="11" t="inlineStr">
        <is>
          <t>LGPD</t>
        </is>
      </c>
      <c r="H17" s="11">
        <f>COUNTIF('Auditoria'!$K$3:$K$102,G17)</f>
        <v/>
      </c>
      <c r="J17" s="11" t="inlineStr">
        <is>
          <t>LGPD</t>
        </is>
      </c>
      <c r="K17" s="16">
        <f>SUMIF('Auditoria'!$K$3:$K$102,J17,'Auditoria'!$P$3:$P$102)</f>
        <v/>
      </c>
      <c r="M17" s="11" t="inlineStr">
        <is>
          <t>Financeiro</t>
        </is>
      </c>
      <c r="N17" s="11">
        <f>COUNTIF('Auditoria'!$C$3:$C$102,M17)</f>
        <v/>
      </c>
    </row>
    <row r="18">
      <c r="M18" s="13" t="inlineStr">
        <is>
          <t>Privacidade</t>
        </is>
      </c>
      <c r="N18" s="13">
        <f>COUNTIF('Auditoria'!$C$3:$C$102,M18)</f>
        <v/>
      </c>
    </row>
    <row r="19">
      <c r="M19" s="11" t="inlineStr">
        <is>
          <t>Controladoria</t>
        </is>
      </c>
      <c r="N19" s="11">
        <f>COUNTIF('Auditoria'!$C$3:$C$102,M19)</f>
        <v/>
      </c>
    </row>
    <row r="20">
      <c r="M20" s="13" t="inlineStr">
        <is>
          <t>Estoques</t>
        </is>
      </c>
      <c r="N20" s="13">
        <f>COUNTIF('Auditoria'!$C$3:$C$102,M20)</f>
        <v/>
      </c>
    </row>
  </sheetData>
  <mergeCells count="1">
    <mergeCell ref="A1:N1"/>
  </mergeCells>
  <conditionalFormatting sqref="A13:B16">
    <cfRule type="expression" priority="1" dxfId="0" stopIfTrue="1">
      <formula>$A13="Crítico"</formula>
    </cfRule>
  </conditionalFormatting>
  <conditionalFormatting sqref="D13:E16">
    <cfRule type="expression" priority="2" dxfId="0" stopIfTrue="1">
      <formula>$D13="Atrasado"</formula>
    </cfRule>
    <cfRule type="expression" priority="3" dxfId="2" stopIfTrue="1">
      <formula>$D13="Concluído"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05" customWidth="1" min="2" max="2"/>
  </cols>
  <sheetData>
    <row r="1" ht="28" customHeight="1">
      <c r="A1" s="1" t="inlineStr">
        <is>
          <t>Instruções | preencha, prove, resolva</t>
        </is>
      </c>
    </row>
    <row r="2"/>
    <row r="3">
      <c r="A3" s="2" t="inlineStr">
        <is>
          <t>Ponto de controle</t>
        </is>
      </c>
      <c r="B3" s="2" t="inlineStr">
        <is>
          <t>Como usar sem perder tempo</t>
        </is>
      </c>
    </row>
    <row r="4" ht="48" customHeight="1">
      <c r="A4" s="18" t="inlineStr">
        <is>
          <t>Campos amarelos</t>
        </is>
      </c>
      <c r="B4" s="19" t="inlineStr">
        <is>
          <t>Preencha somente as células amarelas da aba Auditoria. Elas concentram dados editáveis: identificação, área, responsável, critérios, valores, datas, plano, evidências, validação, observações e status base.</t>
        </is>
      </c>
    </row>
    <row r="5" ht="48" customHeight="1">
      <c r="A5" s="20" t="inlineStr">
        <is>
          <t>Score de risco</t>
        </is>
      </c>
      <c r="B5" s="21" t="inlineStr">
        <is>
          <t>Probabilidade Baixa, Média e Alta recebe pesos 1, 2 e 3. Impacto Baixo, Médio e Alto também recebe pesos 1, 2 e 3. O score multiplica os pesos: 7 a 9 é Crítico, 4 a 6 é Alto, 2 a 3 é Médio e 1 é Baixo.</t>
        </is>
      </c>
    </row>
    <row r="6" ht="48" customHeight="1">
      <c r="A6" s="18" t="inlineStr">
        <is>
          <t>Status automático</t>
        </is>
      </c>
      <c r="B6" s="19" t="inlineStr">
        <is>
          <t>Preencha Status base (edição). A coluna Status sinaliza Atrasado automaticamente quando a Data Limite já passou e o achado não está concluído. Ao encerrar, registre Data de Conclusão e ajuste o status base para Concluído.</t>
        </is>
      </c>
    </row>
    <row r="7" ht="48" customHeight="1">
      <c r="A7" s="20" t="inlineStr">
        <is>
          <t>Prazo padrão</t>
        </is>
      </c>
      <c r="B7" s="21" t="inlineStr">
        <is>
          <t>A coluna Prazo padrão (dias) busca o parâmetro por categoria na aba Resumo. Ajuste os prazos amarelos da tabela de parâmetros quando a política interna exigir outro limite.</t>
        </is>
      </c>
    </row>
    <row r="8" ht="48" customHeight="1">
      <c r="A8" s="18" t="inlineStr">
        <is>
          <t>Documentos fiscais</t>
        </is>
      </c>
      <c r="B8" s="19" t="inlineStr">
        <is>
          <t>Registre CNPJ ou unidade, NF-e, NFS-e, pedidos, guias e documentos de suporte. Para ICMS, ISS, Simples Nacional e DAS, descreva a obrigação, período, divergência e evidência de retificação quando aplicável.</t>
        </is>
      </c>
    </row>
    <row r="9" ht="48" customHeight="1">
      <c r="A9" s="20" t="inlineStr">
        <is>
          <t>LGPD e compliance</t>
        </is>
      </c>
      <c r="B9" s="21" t="inlineStr">
        <is>
          <t>Nos achados de LGPD, identifique dados pessoais, base legal, controles de acesso, compartilhamentos e referência aplicável da ANPD. Evite inserir dados pessoais desnecessários na descrição do achado.</t>
        </is>
      </c>
    </row>
    <row r="10" ht="48" customHeight="1">
      <c r="A10" s="18" t="inlineStr">
        <is>
          <t>Evidência e validação</t>
        </is>
      </c>
      <c r="B10" s="19" t="inlineStr">
        <is>
          <t>Use Evidência/Link para apontar pasta, sistema, relatório ou protocolo verificável. O auditor deve validar a execução do plano como Pendente, Aprovado ou Reprovado após conferir a evidência.</t>
        </is>
      </c>
    </row>
    <row r="11" ht="48" customHeight="1">
      <c r="A11" s="20" t="inlineStr">
        <is>
          <t>Rotina de acompanhamento</t>
        </is>
      </c>
      <c r="B11" s="21" t="inlineStr">
        <is>
          <t>Atualize o plano de ação, a Data Limite, o Status base e as observações em cada reunião de acompanhamento. Revise principalmente os itens críticos, atrasados e com maior valor financeiro.</t>
        </is>
      </c>
    </row>
    <row r="12" ht="48" customHeight="1">
      <c r="A12" s="18" t="inlineStr">
        <is>
          <t>Leitura do dashboard</t>
        </is>
      </c>
      <c r="B12" s="19" t="inlineStr">
        <is>
          <t>O Resumo mostra volume, criticidade, atraso, valor total, valor médio e percentual concluído. Os gráficos ajudam a localizar concentração de risco, gargalos de status e categorias com maior exposição financeira.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2026-09-07T00:11:27Z</dcterms:created>
  <dcterms:modified xmlns:dcterms="http://purl.org/dc/terms/" xmlns:xsi="http://www.w3.org/2001/XMLSchema-instance" xsi:type="dcterms:W3CDTF">2026-09-07T00:11:27Z</dcterms:modified>
</cp:coreProperties>
</file>