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Balancete" sheetId="1" state="visible" r:id="rId1"/>
    <sheet xmlns:r="http://schemas.openxmlformats.org/officeDocument/2006/relationships" name="Resumo" sheetId="2" state="visible" r:id="rId2"/>
    <sheet xmlns:r="http://schemas.openxmlformats.org/officeDocument/2006/relationships" name="Instruçõ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DD/MM/AAAA"/>
    <numFmt numFmtId="165" formatCode="&quot;R$&quot; #.##0,00"/>
  </numFmts>
  <fonts count="5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b val="1"/>
      <sz val="11"/>
    </font>
    <font>
      <name val="Calibri"/>
      <b val="1"/>
      <color rgb="00FFFFFF"/>
      <sz val="11"/>
    </font>
    <font>
      <name val="Calibri"/>
      <sz val="11"/>
    </font>
  </fonts>
  <fills count="9">
    <fill>
      <patternFill/>
    </fill>
    <fill>
      <patternFill patternType="gray125"/>
    </fill>
    <fill>
      <patternFill patternType="solid">
        <fgColor rgb="001E293B"/>
        <bgColor rgb="001E293B"/>
      </patternFill>
    </fill>
    <fill>
      <patternFill patternType="solid">
        <fgColor rgb="00FFFBEB"/>
        <bgColor rgb="00FFFBEB"/>
      </patternFill>
    </fill>
    <fill>
      <patternFill patternType="solid">
        <fgColor rgb="00F8FAFC"/>
        <bgColor rgb="00F8FAFC"/>
      </patternFill>
    </fill>
    <fill>
      <patternFill patternType="solid">
        <fgColor rgb="00FFFFFF"/>
        <bgColor rgb="00FFFFFF"/>
      </patternFill>
    </fill>
    <fill>
      <patternFill patternType="solid">
        <fgColor rgb="0014B8A6"/>
        <bgColor rgb="0014B8A6"/>
      </patternFill>
    </fill>
    <fill>
      <patternFill patternType="solid">
        <fgColor rgb="00334155"/>
        <bgColor rgb="00334155"/>
      </patternFill>
    </fill>
    <fill>
      <patternFill patternType="solid">
        <fgColor rgb="000F766E"/>
        <bgColor rgb="000F766E"/>
      </patternFill>
    </fill>
  </fills>
  <borders count="2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</borders>
  <cellStyleXfs count="1">
    <xf numFmtId="0" fontId="0" fillId="0" borderId="0"/>
  </cellStyleXfs>
  <cellXfs count="3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pivotButton="0" quotePrefix="0" xfId="0"/>
    <xf numFmtId="164" fontId="0" fillId="3" borderId="1" pivotButton="0" quotePrefix="0" xfId="0"/>
    <xf numFmtId="0" fontId="0" fillId="0" borderId="0" applyAlignment="1" pivotButton="0" quotePrefix="0" xfId="0">
      <alignment horizontal="center" vertical="center"/>
    </xf>
    <xf numFmtId="0" fontId="0" fillId="3" borderId="1" pivotButton="0" quotePrefix="0" xfId="0"/>
    <xf numFmtId="0" fontId="3" fillId="2" borderId="1" applyAlignment="1" pivotButton="0" quotePrefix="0" xfId="0">
      <alignment horizontal="center" vertical="center"/>
    </xf>
    <xf numFmtId="0" fontId="4" fillId="4" borderId="1" applyAlignment="1" pivotButton="0" quotePrefix="0" xfId="0">
      <alignment horizontal="center" vertical="center"/>
    </xf>
    <xf numFmtId="0" fontId="4" fillId="4" borderId="1" applyAlignment="1" pivotButton="0" quotePrefix="0" xfId="0">
      <alignment horizontal="left" vertical="center" wrapText="1"/>
    </xf>
    <xf numFmtId="165" fontId="4" fillId="3" borderId="1" applyAlignment="1" pivotButton="0" quotePrefix="0" xfId="0">
      <alignment horizontal="right" vertical="center"/>
    </xf>
    <xf numFmtId="165" fontId="4" fillId="4" borderId="1" applyAlignment="1" pivotButton="0" quotePrefix="0" xfId="0">
      <alignment horizontal="right" vertical="center"/>
    </xf>
    <xf numFmtId="10" fontId="4" fillId="4" borderId="1" applyAlignment="1" pivotButton="0" quotePrefix="0" xfId="0">
      <alignment horizontal="right" vertical="center"/>
    </xf>
    <xf numFmtId="0" fontId="4" fillId="5" borderId="1" applyAlignment="1" pivotButton="0" quotePrefix="0" xfId="0">
      <alignment horizontal="center" vertical="center"/>
    </xf>
    <xf numFmtId="0" fontId="4" fillId="5" borderId="1" applyAlignment="1" pivotButton="0" quotePrefix="0" xfId="0">
      <alignment horizontal="left" vertical="center" wrapText="1"/>
    </xf>
    <xf numFmtId="165" fontId="4" fillId="5" borderId="1" applyAlignment="1" pivotButton="0" quotePrefix="0" xfId="0">
      <alignment horizontal="right" vertical="center"/>
    </xf>
    <xf numFmtId="10" fontId="4" fillId="5" borderId="1" applyAlignment="1" pivotButton="0" quotePrefix="0" xfId="0">
      <alignment horizontal="right" vertical="center"/>
    </xf>
    <xf numFmtId="0" fontId="3" fillId="6" borderId="1" pivotButton="0" quotePrefix="0" xfId="0"/>
    <xf numFmtId="165" fontId="3" fillId="6" borderId="1" pivotButton="0" quotePrefix="0" xfId="0"/>
    <xf numFmtId="10" fontId="3" fillId="6" borderId="1" pivotButton="0" quotePrefix="0" xfId="0"/>
    <xf numFmtId="0" fontId="3" fillId="7" borderId="1" applyAlignment="1" pivotButton="0" quotePrefix="0" xfId="0">
      <alignment horizontal="center" vertical="center"/>
    </xf>
    <xf numFmtId="165" fontId="1" fillId="8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10" fontId="1" fillId="8" borderId="1" applyAlignment="1" pivotButton="0" quotePrefix="0" xfId="0">
      <alignment horizontal="center" vertical="center"/>
    </xf>
    <xf numFmtId="0" fontId="3" fillId="6" borderId="0" applyAlignment="1" pivotButton="0" quotePrefix="0" xfId="0">
      <alignment horizontal="center" vertical="center"/>
    </xf>
    <xf numFmtId="0" fontId="2" fillId="4" borderId="1" pivotButton="0" quotePrefix="0" xfId="0"/>
    <xf numFmtId="0" fontId="0" fillId="5" borderId="1" pivotButton="0" quotePrefix="0" xfId="0"/>
    <xf numFmtId="165" fontId="0" fillId="5" borderId="1" pivotButton="0" quotePrefix="0" xfId="0"/>
    <xf numFmtId="0" fontId="0" fillId="4" borderId="1" applyAlignment="1" pivotButton="0" quotePrefix="0" xfId="0">
      <alignment horizontal="center" vertical="center"/>
    </xf>
    <xf numFmtId="165" fontId="0" fillId="4" borderId="1" applyAlignment="1" pivotButton="0" quotePrefix="0" xfId="0">
      <alignment horizontal="right" vertical="center"/>
    </xf>
    <xf numFmtId="0" fontId="0" fillId="5" borderId="1" applyAlignment="1" pivotButton="0" quotePrefix="0" xfId="0">
      <alignment horizontal="center" vertical="center"/>
    </xf>
    <xf numFmtId="165" fontId="0" fillId="5" borderId="1" applyAlignment="1" pivotButton="0" quotePrefix="0" xfId="0">
      <alignment horizontal="right" vertical="center"/>
    </xf>
    <xf numFmtId="10" fontId="2" fillId="0" borderId="0" pivotButton="0" quotePrefix="0" xfId="0"/>
    <xf numFmtId="0" fontId="3" fillId="6" borderId="0" applyAlignment="1" pivotButton="0" quotePrefix="0" xfId="0">
      <alignment horizontal="left" vertical="center" wrapText="1"/>
    </xf>
    <xf numFmtId="0" fontId="4" fillId="0" borderId="0" applyAlignment="1" pivotButton="0" quotePrefix="0" xfId="0">
      <alignment horizontal="left" vertical="center" wrapText="1"/>
    </xf>
  </cellXfs>
  <cellStyles count="1">
    <cellStyle name="Normal" xfId="0" builtinId="0" hidden="0"/>
  </cellStyles>
  <dxfs count="2">
    <dxf>
      <font>
        <b val="1"/>
        <color rgb="00FFFFFF"/>
      </font>
      <fill>
        <patternFill patternType="solid">
          <fgColor rgb="0022C55E"/>
          <bgColor rgb="0022C55E"/>
        </patternFill>
      </fill>
    </dxf>
    <dxf>
      <font>
        <b val="1"/>
        <color rgb="00FFFFFF"/>
      </font>
      <fill>
        <patternFill patternType="solid">
          <fgColor rgb="00DC2626"/>
          <bgColor rgb="00DC2626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Débitos x Créditos por Grupo Contábil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'Resumo'!B13</f>
            </strRef>
          </tx>
          <spPr>
            <a:solidFill xmlns:a="http://schemas.openxmlformats.org/drawingml/2006/main">
              <a:srgbClr val="0F766E"/>
            </a:solidFill>
            <a:ln xmlns:a="http://schemas.openxmlformats.org/drawingml/2006/main">
              <a:prstDash val="solid"/>
            </a:ln>
          </spPr>
          <cat>
            <numRef>
              <f>'Resumo'!$A$14:$A$18</f>
            </numRef>
          </cat>
          <val>
            <numRef>
              <f>'Resumo'!$B$14:$B$18</f>
            </numRef>
          </val>
        </ser>
        <ser>
          <idx val="1"/>
          <order val="1"/>
          <tx>
            <strRef>
              <f>'Resumo'!C13</f>
            </strRef>
          </tx>
          <spPr>
            <a:solidFill xmlns:a="http://schemas.openxmlformats.org/drawingml/2006/main">
              <a:srgbClr val="DC2626"/>
            </a:solidFill>
            <a:ln xmlns:a="http://schemas.openxmlformats.org/drawingml/2006/main">
              <a:prstDash val="solid"/>
            </a:ln>
          </spPr>
          <cat>
            <numRef>
              <f>'Resumo'!$A$14:$A$18</f>
            </numRef>
          </cat>
          <val>
            <numRef>
              <f>'Resumo'!$C$14:$C$18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Grupo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R$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Participação dos Grupos no Saldo Final</a:t>
            </a:r>
          </a:p>
        </rich>
      </tx>
    </title>
    <plotArea>
      <pieChart>
        <varyColors val="1"/>
        <ser>
          <idx val="0"/>
          <order val="0"/>
          <tx>
            <strRef>
              <f>'Resumo'!D13</f>
            </strRef>
          </tx>
          <spPr>
            <a:ln xmlns:a="http://schemas.openxmlformats.org/drawingml/2006/main">
              <a:prstDash val="solid"/>
            </a:ln>
          </spPr>
          <cat>
            <numRef>
              <f>'Resumo'!$A$14:$A$18</f>
            </numRef>
          </cat>
          <val>
            <numRef>
              <f>'Resumo'!$D$14:$D$18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/Relationships>
</file>

<file path=xl/drawings/drawing1.xml><?xml version="1.0" encoding="utf-8"?>
<wsDr xmlns="http://schemas.openxmlformats.org/drawingml/2006/spreadsheetDrawing">
  <oneCellAnchor>
    <from>
      <col>5</col>
      <colOff>0</colOff>
      <row>12</row>
      <rowOff>0</rowOff>
    </from>
    <ext cx="5400000" cy="324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5</col>
      <colOff>0</colOff>
      <row>29</row>
      <rowOff>0</rowOff>
    </from>
    <ext cx="5400000" cy="324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6"/>
  <sheetViews>
    <sheetView showGridLines="0" workbookViewId="0">
      <pane ySplit="5" topLeftCell="A6" activePane="bottomLeft" state="frozen"/>
      <selection pane="bottomLeft" activeCell="A1" sqref="A1"/>
    </sheetView>
  </sheetViews>
  <sheetFormatPr baseColWidth="8" defaultRowHeight="15"/>
  <cols>
    <col width="16" customWidth="1" min="1" max="1"/>
    <col width="28" customWidth="1" min="2" max="2"/>
    <col width="20" customWidth="1" min="3" max="3"/>
    <col width="18" customWidth="1" min="4" max="4"/>
    <col width="18" customWidth="1" min="5" max="5"/>
    <col width="20" customWidth="1" min="6" max="6"/>
    <col width="20" customWidth="1" min="7" max="7"/>
    <col width="18" customWidth="1" min="8" max="8"/>
    <col width="14" customWidth="1" min="9" max="9"/>
    <col width="12" customWidth="1" min="10" max="10"/>
    <col width="12" customWidth="1" min="11" max="11"/>
  </cols>
  <sheetData>
    <row r="1" ht="28" customHeight="1">
      <c r="A1" s="1" t="inlineStr">
        <is>
          <t>BALANCETE ANALÍTICO - JUNHO/2026</t>
        </is>
      </c>
    </row>
    <row r="2">
      <c r="A2" s="2" t="inlineStr">
        <is>
          <t>Período de referência:</t>
        </is>
      </c>
      <c r="B2" s="3" t="inlineStr">
        <is>
          <t>01/06/2026</t>
        </is>
      </c>
      <c r="C2" s="4" t="inlineStr">
        <is>
          <t>a</t>
        </is>
      </c>
      <c r="D2" s="3" t="inlineStr">
        <is>
          <t>30/06/2026</t>
        </is>
      </c>
    </row>
    <row r="3">
      <c r="A3" s="2" t="inlineStr">
        <is>
          <t>Empresa:</t>
        </is>
      </c>
      <c r="B3" s="5" t="inlineStr">
        <is>
          <t>Comércio e Serviços Ltda</t>
        </is>
      </c>
      <c r="E3" s="2" t="inlineStr">
        <is>
          <t>CNPJ:</t>
        </is>
      </c>
      <c r="F3" s="5" t="inlineStr">
        <is>
          <t>12.345.678/0001-90</t>
        </is>
      </c>
      <c r="H3" s="2" t="inlineStr">
        <is>
          <t>Regime Tributário:</t>
        </is>
      </c>
      <c r="I3" s="5" t="inlineStr">
        <is>
          <t>Simples Nacional</t>
        </is>
      </c>
    </row>
    <row r="4"/>
    <row r="5">
      <c r="A5" s="6" t="inlineStr">
        <is>
          <t>Código da Conta</t>
        </is>
      </c>
      <c r="B5" s="6" t="inlineStr">
        <is>
          <t>Descrição da Conta</t>
        </is>
      </c>
      <c r="C5" s="6" t="inlineStr">
        <is>
          <t>Grupo</t>
        </is>
      </c>
      <c r="D5" s="6" t="inlineStr">
        <is>
          <t>Subgrupo</t>
        </is>
      </c>
      <c r="E5" s="6" t="inlineStr">
        <is>
          <t>Saldo Inicial (R$)</t>
        </is>
      </c>
      <c r="F5" s="6" t="inlineStr">
        <is>
          <t>Débitos no Período (R$)</t>
        </is>
      </c>
      <c r="G5" s="6" t="inlineStr">
        <is>
          <t>Créditos no Período (R$)</t>
        </is>
      </c>
      <c r="H5" s="6" t="inlineStr">
        <is>
          <t>Saldo Final (R$)</t>
        </is>
      </c>
      <c r="I5" s="6" t="inlineStr">
        <is>
          <t>Natureza</t>
        </is>
      </c>
      <c r="J5" s="6" t="inlineStr">
        <is>
          <t>Variação %</t>
        </is>
      </c>
      <c r="K5" s="6" t="inlineStr">
        <is>
          <t>Status</t>
        </is>
      </c>
    </row>
    <row r="6">
      <c r="A6" s="7" t="inlineStr">
        <is>
          <t>1.1.01</t>
        </is>
      </c>
      <c r="B6" s="8" t="inlineStr">
        <is>
          <t>Caixa e Equivalentes</t>
        </is>
      </c>
      <c r="C6" s="7" t="inlineStr">
        <is>
          <t>Ativo</t>
        </is>
      </c>
      <c r="D6" s="7" t="inlineStr">
        <is>
          <t>Circulante</t>
        </is>
      </c>
      <c r="E6" s="9" t="n">
        <v>25000</v>
      </c>
      <c r="F6" s="9" t="n">
        <v>48000</v>
      </c>
      <c r="G6" s="9" t="n">
        <v>42000</v>
      </c>
      <c r="H6" s="10">
        <f>E6+F6-G6</f>
        <v/>
      </c>
      <c r="I6" s="7" t="inlineStr">
        <is>
          <t>Devedora</t>
        </is>
      </c>
      <c r="J6" s="11">
        <f>IFERROR((H6-E6)/ABS(E6),0)</f>
        <v/>
      </c>
      <c r="K6" s="7">
        <f>IF(H6&lt;0,"Atenção","OK")</f>
        <v/>
      </c>
    </row>
    <row r="7">
      <c r="A7" s="12" t="inlineStr">
        <is>
          <t>1.1.02</t>
        </is>
      </c>
      <c r="B7" s="13" t="inlineStr">
        <is>
          <t>Banco Conta Movimento</t>
        </is>
      </c>
      <c r="C7" s="12" t="inlineStr">
        <is>
          <t>Ativo</t>
        </is>
      </c>
      <c r="D7" s="12" t="inlineStr">
        <is>
          <t>Circulante</t>
        </is>
      </c>
      <c r="E7" s="9" t="n">
        <v>68000</v>
      </c>
      <c r="F7" s="9" t="n">
        <v>120000</v>
      </c>
      <c r="G7" s="9" t="n">
        <v>135000</v>
      </c>
      <c r="H7" s="14">
        <f>E7+F7-G7</f>
        <v/>
      </c>
      <c r="I7" s="12" t="inlineStr">
        <is>
          <t>Devedora</t>
        </is>
      </c>
      <c r="J7" s="15">
        <f>IFERROR((H7-E7)/ABS(E7),0)</f>
        <v/>
      </c>
      <c r="K7" s="12">
        <f>IF(H7&lt;0,"Atenção","OK")</f>
        <v/>
      </c>
    </row>
    <row r="8">
      <c r="A8" s="7" t="inlineStr">
        <is>
          <t>1.1.03</t>
        </is>
      </c>
      <c r="B8" s="8" t="inlineStr">
        <is>
          <t>Clientes</t>
        </is>
      </c>
      <c r="C8" s="7" t="inlineStr">
        <is>
          <t>Ativo</t>
        </is>
      </c>
      <c r="D8" s="7" t="inlineStr">
        <is>
          <t>Circulante</t>
        </is>
      </c>
      <c r="E8" s="9" t="n">
        <v>92000</v>
      </c>
      <c r="F8" s="9" t="n">
        <v>75000</v>
      </c>
      <c r="G8" s="9" t="n">
        <v>60000</v>
      </c>
      <c r="H8" s="10">
        <f>E8+F8-G8</f>
        <v/>
      </c>
      <c r="I8" s="7" t="inlineStr">
        <is>
          <t>Devedora</t>
        </is>
      </c>
      <c r="J8" s="11">
        <f>IFERROR((H8-E8)/ABS(E8),0)</f>
        <v/>
      </c>
      <c r="K8" s="7">
        <f>IF(H8&lt;0,"Atenção","OK")</f>
        <v/>
      </c>
    </row>
    <row r="9">
      <c r="A9" s="12" t="inlineStr">
        <is>
          <t>1.1.04</t>
        </is>
      </c>
      <c r="B9" s="13" t="inlineStr">
        <is>
          <t>Estoques</t>
        </is>
      </c>
      <c r="C9" s="12" t="inlineStr">
        <is>
          <t>Ativo</t>
        </is>
      </c>
      <c r="D9" s="12" t="inlineStr">
        <is>
          <t>Circulante</t>
        </is>
      </c>
      <c r="E9" s="9" t="n">
        <v>45000</v>
      </c>
      <c r="F9" s="9" t="n">
        <v>30000</v>
      </c>
      <c r="G9" s="9" t="n">
        <v>20000</v>
      </c>
      <c r="H9" s="14">
        <f>E9+F9-G9</f>
        <v/>
      </c>
      <c r="I9" s="12" t="inlineStr">
        <is>
          <t>Devedora</t>
        </is>
      </c>
      <c r="J9" s="15">
        <f>IFERROR((H9-E9)/ABS(E9),0)</f>
        <v/>
      </c>
      <c r="K9" s="12">
        <f>IF(H9&lt;0,"Atenção","OK")</f>
        <v/>
      </c>
    </row>
    <row r="10">
      <c r="A10" s="7" t="inlineStr">
        <is>
          <t>2.1.01</t>
        </is>
      </c>
      <c r="B10" s="8" t="inlineStr">
        <is>
          <t>Fornecedores</t>
        </is>
      </c>
      <c r="C10" s="7" t="inlineStr">
        <is>
          <t>Passivo</t>
        </is>
      </c>
      <c r="D10" s="7" t="inlineStr">
        <is>
          <t>Circulante</t>
        </is>
      </c>
      <c r="E10" s="9" t="n">
        <v>-38000</v>
      </c>
      <c r="F10" s="9" t="n">
        <v>15000</v>
      </c>
      <c r="G10" s="9" t="n">
        <v>22000</v>
      </c>
      <c r="H10" s="10">
        <f>E10+F10-G10</f>
        <v/>
      </c>
      <c r="I10" s="7" t="inlineStr">
        <is>
          <t>Credora</t>
        </is>
      </c>
      <c r="J10" s="11">
        <f>IFERROR((H10-E10)/ABS(E10),0)</f>
        <v/>
      </c>
      <c r="K10" s="7">
        <f>IF(H10&lt;0,"Atenção","OK")</f>
        <v/>
      </c>
    </row>
    <row r="11">
      <c r="A11" s="12" t="inlineStr">
        <is>
          <t>2.1.02</t>
        </is>
      </c>
      <c r="B11" s="13" t="inlineStr">
        <is>
          <t>Obrigações Trabalhistas</t>
        </is>
      </c>
      <c r="C11" s="12" t="inlineStr">
        <is>
          <t>Passivo</t>
        </is>
      </c>
      <c r="D11" s="12" t="inlineStr">
        <is>
          <t>Circulante</t>
        </is>
      </c>
      <c r="E11" s="9" t="n">
        <v>-21000</v>
      </c>
      <c r="F11" s="9" t="n">
        <v>8000</v>
      </c>
      <c r="G11" s="9" t="n">
        <v>12500</v>
      </c>
      <c r="H11" s="14">
        <f>E11+F11-G11</f>
        <v/>
      </c>
      <c r="I11" s="12" t="inlineStr">
        <is>
          <t>Credora</t>
        </is>
      </c>
      <c r="J11" s="15">
        <f>IFERROR((H11-E11)/ABS(E11),0)</f>
        <v/>
      </c>
      <c r="K11" s="12">
        <f>IF(H11&lt;0,"Atenção","OK")</f>
        <v/>
      </c>
    </row>
    <row r="12">
      <c r="A12" s="7" t="inlineStr">
        <is>
          <t>2.1.03</t>
        </is>
      </c>
      <c r="B12" s="8" t="inlineStr">
        <is>
          <t>Tributos a Recolher</t>
        </is>
      </c>
      <c r="C12" s="7" t="inlineStr">
        <is>
          <t>Passivo</t>
        </is>
      </c>
      <c r="D12" s="7" t="inlineStr">
        <is>
          <t>Circulante</t>
        </is>
      </c>
      <c r="E12" s="9" t="n">
        <v>-15000</v>
      </c>
      <c r="F12" s="9" t="n">
        <v>6000</v>
      </c>
      <c r="G12" s="9" t="n">
        <v>9800</v>
      </c>
      <c r="H12" s="10">
        <f>E12+F12-G12</f>
        <v/>
      </c>
      <c r="I12" s="7" t="inlineStr">
        <is>
          <t>Credora</t>
        </is>
      </c>
      <c r="J12" s="11">
        <f>IFERROR((H12-E12)/ABS(E12),0)</f>
        <v/>
      </c>
      <c r="K12" s="7">
        <f>IF(H12&lt;0,"Atenção","OK")</f>
        <v/>
      </c>
    </row>
    <row r="13">
      <c r="A13" s="12" t="inlineStr">
        <is>
          <t>3.1.01</t>
        </is>
      </c>
      <c r="B13" s="13" t="inlineStr">
        <is>
          <t>Receita de Vendas</t>
        </is>
      </c>
      <c r="C13" s="12" t="inlineStr">
        <is>
          <t>Receita</t>
        </is>
      </c>
      <c r="D13" s="12" t="inlineStr">
        <is>
          <t>Operacional</t>
        </is>
      </c>
      <c r="E13" s="9" t="n">
        <v>-180000</v>
      </c>
      <c r="F13" s="9" t="n">
        <v>5000</v>
      </c>
      <c r="G13" s="9" t="n">
        <v>210000</v>
      </c>
      <c r="H13" s="14">
        <f>E13+F13-G13</f>
        <v/>
      </c>
      <c r="I13" s="12" t="inlineStr">
        <is>
          <t>Credora</t>
        </is>
      </c>
      <c r="J13" s="15">
        <f>IFERROR((H13-E13)/ABS(E13),0)</f>
        <v/>
      </c>
      <c r="K13" s="12">
        <f>IF(H13&lt;0,"Atenção","OK")</f>
        <v/>
      </c>
    </row>
    <row r="14">
      <c r="A14" s="7" t="inlineStr">
        <is>
          <t>4.1.01</t>
        </is>
      </c>
      <c r="B14" s="8" t="inlineStr">
        <is>
          <t>Despesas Operacionais</t>
        </is>
      </c>
      <c r="C14" s="7" t="inlineStr">
        <is>
          <t>Despesa</t>
        </is>
      </c>
      <c r="D14" s="7" t="inlineStr">
        <is>
          <t>Operacional</t>
        </is>
      </c>
      <c r="E14" s="9" t="n">
        <v>95000</v>
      </c>
      <c r="F14" s="9" t="n">
        <v>62000</v>
      </c>
      <c r="G14" s="9" t="n">
        <v>8000</v>
      </c>
      <c r="H14" s="10">
        <f>E14+F14-G14</f>
        <v/>
      </c>
      <c r="I14" s="7" t="inlineStr">
        <is>
          <t>Devedora</t>
        </is>
      </c>
      <c r="J14" s="11">
        <f>IFERROR((H14-E14)/ABS(E14),0)</f>
        <v/>
      </c>
      <c r="K14" s="7">
        <f>IF(H14&lt;0,"Atenção","OK")</f>
        <v/>
      </c>
    </row>
    <row r="15">
      <c r="A15" s="12" t="inlineStr">
        <is>
          <t>2.3.01</t>
        </is>
      </c>
      <c r="B15" s="13" t="inlineStr">
        <is>
          <t>Patrimônio Líquido</t>
        </is>
      </c>
      <c r="C15" s="12" t="inlineStr">
        <is>
          <t>Patrimônio Líquido</t>
        </is>
      </c>
      <c r="D15" s="12" t="inlineStr">
        <is>
          <t>Capital Social</t>
        </is>
      </c>
      <c r="E15" s="9" t="n">
        <v>-120000</v>
      </c>
      <c r="F15" s="9" t="n">
        <v>0</v>
      </c>
      <c r="G15" s="9" t="n">
        <v>15000</v>
      </c>
      <c r="H15" s="14">
        <f>E15+F15-G15</f>
        <v/>
      </c>
      <c r="I15" s="12" t="inlineStr">
        <is>
          <t>Credora</t>
        </is>
      </c>
      <c r="J15" s="15">
        <f>IFERROR((H15-E15)/ABS(E15),0)</f>
        <v/>
      </c>
      <c r="K15" s="12">
        <f>IF(H15&lt;0,"Atenção","OK")</f>
        <v/>
      </c>
    </row>
    <row r="16">
      <c r="A16" s="16" t="n"/>
      <c r="B16" s="16" t="inlineStr">
        <is>
          <t>TOTAIS / MÉDIAS</t>
        </is>
      </c>
      <c r="C16" s="16" t="n"/>
      <c r="D16" s="16" t="n"/>
      <c r="E16" s="17">
        <f>SUM(E6:E15)</f>
        <v/>
      </c>
      <c r="F16" s="17">
        <f>SUM(F6:F15)</f>
        <v/>
      </c>
      <c r="G16" s="17">
        <f>SUM(G6:G15)</f>
        <v/>
      </c>
      <c r="H16" s="17">
        <f>SUM(H6:H15)</f>
        <v/>
      </c>
      <c r="I16" s="16" t="n"/>
      <c r="J16" s="18">
        <f>AVERAGE(J6:J15)</f>
        <v/>
      </c>
      <c r="K16" s="16">
        <f>COUNTIF(K6:K15,"Atenção")</f>
        <v/>
      </c>
    </row>
  </sheetData>
  <mergeCells count="1">
    <mergeCell ref="A1:K1"/>
  </mergeCells>
  <conditionalFormatting sqref="K6:K15">
    <cfRule type="expression" priority="1" dxfId="0" stopIfTrue="1">
      <formula>K6="OK"</formula>
    </cfRule>
    <cfRule type="expression" priority="2" dxfId="1" stopIfTrue="1">
      <formula>K6="Atenção"</formula>
    </cfRule>
  </conditionalFormatting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19"/>
  <sheetViews>
    <sheetView showGridLines="0" workbookViewId="0">
      <selection activeCell="A1" sqref="A1"/>
    </sheetView>
  </sheetViews>
  <sheetFormatPr baseColWidth="8" defaultRowHeight="15"/>
  <cols>
    <col width="24" customWidth="1" min="1" max="1"/>
    <col width="20" customWidth="1" min="2" max="2"/>
    <col width="20" customWidth="1" min="3" max="3"/>
    <col width="20" customWidth="1" min="4" max="4"/>
    <col width="16" customWidth="1" min="5" max="5"/>
    <col width="16" customWidth="1" min="6" max="6"/>
    <col width="16" customWidth="1" min="7" max="7"/>
    <col width="16" customWidth="1" min="8" max="8"/>
  </cols>
  <sheetData>
    <row r="1" ht="28" customHeight="1">
      <c r="A1" s="1" t="inlineStr">
        <is>
          <t>RESUMO GERENCIAL DO BALANCETE - JUNHO/2026</t>
        </is>
      </c>
    </row>
    <row r="2"/>
    <row r="3" ht="20" customHeight="1">
      <c r="A3" s="19" t="inlineStr">
        <is>
          <t>Total do Ativo</t>
        </is>
      </c>
      <c r="B3" s="19" t="inlineStr">
        <is>
          <t>Total do Passivo</t>
        </is>
      </c>
      <c r="C3" s="19" t="inlineStr">
        <is>
          <t>Patrimônio Líquido</t>
        </is>
      </c>
      <c r="D3" s="19" t="inlineStr">
        <is>
          <t>Resultado do Período</t>
        </is>
      </c>
      <c r="E3" s="19" t="inlineStr">
        <is>
          <t>Contas com Alerta</t>
        </is>
      </c>
      <c r="F3" s="19" t="inlineStr">
        <is>
          <t>% Conformidade</t>
        </is>
      </c>
    </row>
    <row r="4" ht="26" customHeight="1">
      <c r="A4" s="20">
        <f>SUMIF(Balancete!C6:C15,"Ativo",Balancete!H6:H15)</f>
        <v/>
      </c>
      <c r="B4" s="20">
        <f>SUMIF(Balancete!C6:C15,"Passivo",Balancete!H6:H15)</f>
        <v/>
      </c>
      <c r="C4" s="20">
        <f>SUMIF(Balancete!C6:C15,"Patrimônio Líquido",Balancete!H6:H15)</f>
        <v/>
      </c>
      <c r="D4" s="20">
        <f>SUMIF(Balancete!C6:C15,"Receita",Balancete!H6:H15)+SUMIF(Balancete!C6:C15,"Despesa",Balancete!H6:H15)</f>
        <v/>
      </c>
      <c r="E4" s="21">
        <f>COUNTIF(Balancete!K6:K15,"Atenção")</f>
        <v/>
      </c>
      <c r="F4" s="22">
        <f>IFERROR((COUNTA(Balancete!A6:A15)-COUNTIF(Balancete!K6:K15,"Atenção"))/COUNTA(Balancete!A6:A15),0)</f>
        <v/>
      </c>
    </row>
    <row r="5"/>
    <row r="6">
      <c r="A6" s="2" t="inlineStr">
        <is>
          <t>Classificação do Resultado:</t>
        </is>
      </c>
      <c r="B6" s="2">
        <f>IF(D4&gt;=0,"LUCRO NO PERÍODO","PREJUÍZO NO PERÍODO")</f>
        <v/>
      </c>
    </row>
    <row r="7"/>
    <row r="8">
      <c r="A8" s="23" t="inlineStr">
        <is>
          <t>Consulta Rápida de Contas</t>
        </is>
      </c>
    </row>
    <row r="9">
      <c r="A9" s="24" t="inlineStr">
        <is>
          <t>Conta</t>
        </is>
      </c>
      <c r="B9" s="24" t="inlineStr">
        <is>
          <t>Saldo Final (R$)</t>
        </is>
      </c>
    </row>
    <row r="10">
      <c r="A10" s="25" t="inlineStr">
        <is>
          <t>Caixa e Equivalentes</t>
        </is>
      </c>
      <c r="B10" s="26">
        <f>IFERROR(VLOOKUP("Caixa e Equivalentes",Balancete!B6:H15,7,0),0)</f>
        <v/>
      </c>
    </row>
    <row r="11">
      <c r="A11" s="25" t="inlineStr">
        <is>
          <t>Receita de Vendas</t>
        </is>
      </c>
      <c r="B11" s="26">
        <f>IFERROR(VLOOKUP("Receita de Vendas",Balancete!B6:H15,7,0),0)</f>
        <v/>
      </c>
    </row>
    <row r="12"/>
    <row r="13">
      <c r="A13" s="6" t="inlineStr">
        <is>
          <t>Grupo</t>
        </is>
      </c>
      <c r="B13" s="6" t="inlineStr">
        <is>
          <t>Débitos (R$)</t>
        </is>
      </c>
      <c r="C13" s="6" t="inlineStr">
        <is>
          <t>Créditos (R$)</t>
        </is>
      </c>
      <c r="D13" s="6" t="inlineStr">
        <is>
          <t>Saldo Final (R$)</t>
        </is>
      </c>
    </row>
    <row r="14">
      <c r="A14" s="27" t="inlineStr">
        <is>
          <t>Ativo</t>
        </is>
      </c>
      <c r="B14" s="28">
        <f>SUMIF(Balancete!C6:C15,"Ativo",Balancete!F6:F15)</f>
        <v/>
      </c>
      <c r="C14" s="28">
        <f>SUMIF(Balancete!C6:C15,"Ativo",Balancete!G6:G15)</f>
        <v/>
      </c>
      <c r="D14" s="28">
        <f>SUMIF(Balancete!C6:C15,"Ativo",Balancete!H6:H15)</f>
        <v/>
      </c>
    </row>
    <row r="15">
      <c r="A15" s="29" t="inlineStr">
        <is>
          <t>Passivo</t>
        </is>
      </c>
      <c r="B15" s="30">
        <f>SUMIF(Balancete!C6:C15,"Passivo",Balancete!F6:F15)</f>
        <v/>
      </c>
      <c r="C15" s="30">
        <f>SUMIF(Balancete!C6:C15,"Passivo",Balancete!G6:G15)</f>
        <v/>
      </c>
      <c r="D15" s="30">
        <f>SUMIF(Balancete!C6:C15,"Passivo",Balancete!H6:H15)</f>
        <v/>
      </c>
    </row>
    <row r="16">
      <c r="A16" s="27" t="inlineStr">
        <is>
          <t>Receita</t>
        </is>
      </c>
      <c r="B16" s="28">
        <f>SUMIF(Balancete!C6:C15,"Receita",Balancete!F6:F15)</f>
        <v/>
      </c>
      <c r="C16" s="28">
        <f>SUMIF(Balancete!C6:C15,"Receita",Balancete!G6:G15)</f>
        <v/>
      </c>
      <c r="D16" s="28">
        <f>SUMIF(Balancete!C6:C15,"Receita",Balancete!H6:H15)</f>
        <v/>
      </c>
    </row>
    <row r="17">
      <c r="A17" s="29" t="inlineStr">
        <is>
          <t>Despesa</t>
        </is>
      </c>
      <c r="B17" s="30">
        <f>SUMIF(Balancete!C6:C15,"Despesa",Balancete!F6:F15)</f>
        <v/>
      </c>
      <c r="C17" s="30">
        <f>SUMIF(Balancete!C6:C15,"Despesa",Balancete!G6:G15)</f>
        <v/>
      </c>
      <c r="D17" s="30">
        <f>SUMIF(Balancete!C6:C15,"Despesa",Balancete!H6:H15)</f>
        <v/>
      </c>
    </row>
    <row r="18">
      <c r="A18" s="27" t="inlineStr">
        <is>
          <t>Patrimônio Líquido</t>
        </is>
      </c>
      <c r="B18" s="28">
        <f>SUMIF(Balancete!C6:C15,"Patrimônio Líquido",Balancete!F6:F15)</f>
        <v/>
      </c>
      <c r="C18" s="28">
        <f>SUMIF(Balancete!C6:C15,"Patrimônio Líquido",Balancete!G6:G15)</f>
        <v/>
      </c>
      <c r="D18" s="28">
        <f>SUMIF(Balancete!C6:C15,"Patrimônio Líquido",Balancete!H6:H15)</f>
        <v/>
      </c>
    </row>
    <row r="19">
      <c r="A19" s="2" t="inlineStr">
        <is>
          <t>Variação % Média Geral:</t>
        </is>
      </c>
      <c r="B19" s="31">
        <f>IFERROR(AVERAGE(Balancete!J6:J15),0)</f>
        <v/>
      </c>
    </row>
  </sheetData>
  <mergeCells count="2">
    <mergeCell ref="A1:H1"/>
    <mergeCell ref="A8:D8"/>
  </mergeCells>
  <conditionalFormatting sqref="D4">
    <cfRule type="cellIs" priority="1" operator="lessThan" dxfId="1">
      <formula>0</formula>
    </cfRule>
    <cfRule type="cellIs" priority="2" operator="greaterThanOrEqual" dxfId="0">
      <formula>0</formula>
    </cfRule>
  </conditionalFormatting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5"/>
  <sheetViews>
    <sheetView showGridLines="0" workbookViewId="0">
      <selection activeCell="A1" sqref="A1"/>
    </sheetView>
  </sheetViews>
  <sheetFormatPr baseColWidth="8" defaultRowHeight="15"/>
  <cols>
    <col width="24" customWidth="1" min="1" max="1"/>
    <col width="24" customWidth="1" min="2" max="2"/>
    <col width="24" customWidth="1" min="3" max="3"/>
    <col width="24" customWidth="1" min="4" max="4"/>
  </cols>
  <sheetData>
    <row r="1" ht="28" customHeight="1">
      <c r="A1" s="1" t="inlineStr">
        <is>
          <t>INSTRUÇÕES DE USO - BALANCETE</t>
        </is>
      </c>
    </row>
    <row r="2"/>
    <row r="3">
      <c r="A3" s="32" t="inlineStr">
        <is>
          <t>1. Objetivo do arquivo</t>
        </is>
      </c>
    </row>
    <row r="4" ht="45" customHeight="1">
      <c r="A4" s="33" t="inlineStr">
        <is>
          <t>Este workbook organiza o balancete analítico mensal por conta contábil, permitindo o acompanhamento de saldo inicial, movimentações de débito e crédito e saldo final, além de indicadores gerenciais consolidados.</t>
        </is>
      </c>
    </row>
    <row r="5"/>
    <row r="6">
      <c r="A6" s="32" t="inlineStr">
        <is>
          <t>2. Como atualizar os saldos</t>
        </is>
      </c>
    </row>
    <row r="7" ht="45" customHeight="1">
      <c r="A7" s="33" t="inlineStr">
        <is>
          <t>Preencha as células amarelas (Saldo Inicial, Débitos e Créditos) na aba "Balancete" com os valores extraídos do razão contábil ou do ERP. As colunas de Saldo Final, Variação % e Status são calculadas automaticamente.</t>
        </is>
      </c>
    </row>
    <row r="8"/>
    <row r="9">
      <c r="A9" s="32" t="inlineStr">
        <is>
          <t>3. Explicação dos campos</t>
        </is>
      </c>
    </row>
    <row r="10" ht="45" customHeight="1">
      <c r="A10" s="33" t="inlineStr">
        <is>
          <t>Código da Conta e Descrição identificam a conta contábil. Grupo e Subgrupo classificam a natureza (Ativo, Passivo, Receita, Despesa, Patrimônio Líquido). Natureza indica se a conta é Devedora ou Credora. Status sinaliza "Atenção" quando o saldo final é negativo, exigindo revisão.</t>
        </is>
      </c>
    </row>
    <row r="11"/>
    <row r="12">
      <c r="A12" s="32" t="inlineStr">
        <is>
          <t>4. Padrão brasileiro de data e moeda</t>
        </is>
      </c>
    </row>
    <row r="13" ht="45" customHeight="1">
      <c r="A13" s="33" t="inlineStr">
        <is>
          <t>Datas seguem o formato DD/MM/AAAA. Valores monetários são exibidos como R$ 1.234,56, com ponto separando milhar e vírgula separando os centavos, conforme convenção brasileira.</t>
        </is>
      </c>
    </row>
    <row r="14"/>
    <row r="15">
      <c r="A15" s="32" t="inlineStr">
        <is>
          <t>5. Aba Resumo</t>
        </is>
      </c>
    </row>
    <row r="16" ht="45" customHeight="1">
      <c r="A16" s="33" t="inlineStr">
        <is>
          <t>Apresenta os principais indicadores (Total do Ativo, Total do Passivo, Patrimônio Líquido, Resultado do Período, Contas com Alerta e % de Conformidade), tabela por grupo contábil e gráficos comparativos de débitos, créditos e participação no saldo final.</t>
        </is>
      </c>
    </row>
    <row r="17"/>
    <row r="18">
      <c r="A18" s="32" t="inlineStr">
        <is>
          <t>6. Conciliação obrigatória</t>
        </is>
      </c>
    </row>
    <row r="19" ht="45" customHeight="1">
      <c r="A19" s="33" t="inlineStr">
        <is>
          <t>Este balancete deve ser conciliado com o razão e conferido com o ERP/contabilidade antes de qualquer tomada de decisão gerencial ou envio à contabilidade externa.</t>
        </is>
      </c>
    </row>
    <row r="20"/>
    <row r="21">
      <c r="A21" s="32" t="inlineStr">
        <is>
          <t>7. Aspectos fiscais e tributários</t>
        </is>
      </c>
    </row>
    <row r="22" ht="45" customHeight="1">
      <c r="A22" s="33" t="inlineStr">
        <is>
          <t>Quando aplicável ao contexto da empresa, considere referências a CNPJ, regime tributário (Simples Nacional, Lucro Presumido ou Lucro Real), emissão de NF-e, apuração de ICMS/ISS e obrigações do Simples Nacional na análise das contas de receita, despesa e tributos a recolher.</t>
        </is>
      </c>
    </row>
    <row r="23"/>
    <row r="24">
      <c r="A24" s="32" t="inlineStr">
        <is>
          <t>8. Atualização periódica</t>
        </is>
      </c>
    </row>
    <row r="25" ht="45" customHeight="1">
      <c r="A25" s="33" t="inlineStr">
        <is>
          <t>Recomenda-se atualizar este arquivo mensalmente, mantendo o histórico de períodos anteriores em cópias separadas para fins de análise comparativa e auditoria interna.</t>
        </is>
      </c>
    </row>
  </sheetData>
  <mergeCells count="17">
    <mergeCell ref="A1:D1"/>
    <mergeCell ref="A3:D3"/>
    <mergeCell ref="A4:D4"/>
    <mergeCell ref="A6:D6"/>
    <mergeCell ref="A7:D7"/>
    <mergeCell ref="A9:D9"/>
    <mergeCell ref="A10:D10"/>
    <mergeCell ref="A12:D12"/>
    <mergeCell ref="A13:D13"/>
    <mergeCell ref="A15:D15"/>
    <mergeCell ref="A16:D16"/>
    <mergeCell ref="A18:D18"/>
    <mergeCell ref="A19:D19"/>
    <mergeCell ref="A21:D21"/>
    <mergeCell ref="A22:D22"/>
    <mergeCell ref="A24:D24"/>
    <mergeCell ref="A25:D2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2026-07-13T23:56:14Z</dcterms:created>
  <dcterms:modified xmlns:dcterms="http://purl.org/dc/terms/" xmlns:xsi="http://www.w3.org/2001/XMLSchema-instance" xsi:type="dcterms:W3CDTF">2026-07-13T23:56:14Z</dcterms:modified>
</cp:coreProperties>
</file>