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dastro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'Cadastro'!$A$2:$S$12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6">
    <font>
      <name val="Calibri"/>
      <family val="2"/>
      <color theme="1"/>
      <sz val="11"/>
      <scheme val="minor"/>
    </font>
    <font>
      <b val="1"/>
      <color rgb="00EA580C"/>
      <sz val="16"/>
    </font>
    <font>
      <b val="1"/>
      <color rgb="00FFFFFF"/>
      <sz val="11"/>
    </font>
    <font>
      <color rgb="00334155"/>
    </font>
    <font>
      <b val="1"/>
      <color rgb="00334155"/>
    </font>
    <font>
      <b val="1"/>
      <color rgb="00EA580C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FF7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2" fillId="5" borderId="0" pivotButton="0" quotePrefix="0" xfId="0"/>
    <xf numFmtId="0" fontId="0" fillId="5" borderId="0" pivotButton="0" quotePrefix="0" xfId="0"/>
    <xf numFmtId="0" fontId="4" fillId="0" borderId="1" applyAlignment="1" pivotButton="0" quotePrefix="0" xfId="0">
      <alignment horizontal="left" vertical="center" wrapText="1"/>
    </xf>
    <xf numFmtId="1" fontId="5" fillId="6" borderId="1" applyAlignment="1" pivotButton="0" quotePrefix="0" xfId="0">
      <alignment horizontal="left" vertical="center" wrapText="1"/>
    </xf>
    <xf numFmtId="0" fontId="2" fillId="2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165" fontId="0" fillId="0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left" vertical="center" wrapText="1"/>
    </xf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'Resumo'!$D$5:$D$7</f>
            </numRef>
          </cat>
          <val>
            <numRef>
              <f>'Resumo'!$E$5:$E$7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Clientes por UF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'Resumo'!E11</f>
            </strRef>
          </tx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'Resumo'!$D$12:$D$20</f>
            </numRef>
          </cat>
          <val>
            <numRef>
              <f>'Resumo'!$E$12:$E$20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Acumulado por Segmento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'Resumo'!F23</f>
            </strRef>
          </tx>
          <spPr>
            <a:solidFill xmlns:a="http://schemas.openxmlformats.org/drawingml/2006/main">
              <a:srgbClr val="334155"/>
            </a:solidFill>
            <a:ln xmlns:a="http://schemas.openxmlformats.org/drawingml/2006/main">
              <a:prstDash val="solid"/>
            </a:ln>
          </spPr>
          <cat>
            <numRef>
              <f>'Resumo'!$D$24:$D$28</f>
            </numRef>
          </cat>
          <val>
            <numRef>
              <f>'Resumo'!$F$24:$F$28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36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36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39</row>
      <rowOff>0</rowOff>
    </from>
    <ext cx="36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6" customWidth="1" min="2" max="2"/>
    <col width="20" customWidth="1" min="3" max="3"/>
    <col width="15" customWidth="1" min="4" max="4"/>
    <col width="16" customWidth="1" min="5" max="5"/>
    <col width="30" customWidth="1" min="6" max="6"/>
    <col width="16" customWidth="1" min="7" max="7"/>
    <col width="16" customWidth="1" min="8" max="8"/>
    <col width="6" customWidth="1" min="9" max="9"/>
    <col width="15" customWidth="1" min="10" max="10"/>
    <col width="14" customWidth="1" min="11" max="11"/>
    <col width="19" customWidth="1" min="12" max="12"/>
    <col width="10" customWidth="1" min="13" max="13"/>
    <col width="17" customWidth="1" min="14" max="14"/>
    <col width="12" customWidth="1" min="15" max="15"/>
    <col width="14" customWidth="1" min="16" max="16"/>
    <col width="14" customWidth="1" min="17" max="17"/>
    <col width="13" customWidth="1" min="18" max="18"/>
    <col width="34" customWidth="1" min="19" max="19"/>
  </cols>
  <sheetData>
    <row r="1" ht="26" customHeight="1">
      <c r="A1" s="1" t="inlineStr">
        <is>
          <t>CADASTRO DE CLIENTES — Painel rápido Raposa Excel</t>
        </is>
      </c>
    </row>
    <row r="2">
      <c r="A2" s="2" t="inlineStr">
        <is>
          <t>ID Cliente</t>
        </is>
      </c>
      <c r="B2" s="2" t="inlineStr">
        <is>
          <t>Nome/Razão Social</t>
        </is>
      </c>
      <c r="C2" s="2" t="inlineStr">
        <is>
          <t>CPF/CNPJ</t>
        </is>
      </c>
      <c r="D2" s="2" t="inlineStr">
        <is>
          <t>Tipo de Cliente</t>
        </is>
      </c>
      <c r="E2" s="2" t="inlineStr">
        <is>
          <t>Responsável</t>
        </is>
      </c>
      <c r="F2" s="2" t="inlineStr">
        <is>
          <t>E-mail</t>
        </is>
      </c>
      <c r="G2" s="2" t="inlineStr">
        <is>
          <t>Telefone</t>
        </is>
      </c>
      <c r="H2" s="2" t="inlineStr">
        <is>
          <t>Cidade</t>
        </is>
      </c>
      <c r="I2" s="2" t="inlineStr">
        <is>
          <t>UF</t>
        </is>
      </c>
      <c r="J2" s="2" t="inlineStr">
        <is>
          <t>Data de Cadastro</t>
        </is>
      </c>
      <c r="K2" s="2" t="inlineStr">
        <is>
          <t>Última Compra</t>
        </is>
      </c>
      <c r="L2" s="2" t="inlineStr">
        <is>
          <t>Valor Acumulado (R$)</t>
        </is>
      </c>
      <c r="M2" s="2" t="inlineStr">
        <is>
          <t>Status</t>
        </is>
      </c>
      <c r="N2" s="2" t="inlineStr">
        <is>
          <t>Origem do Cadastro</t>
        </is>
      </c>
      <c r="O2" s="2" t="inlineStr">
        <is>
          <t>Segmento</t>
        </is>
      </c>
      <c r="P2" s="2" t="inlineStr">
        <is>
          <t>Dias sem Compra</t>
        </is>
      </c>
      <c r="Q2" s="2" t="inlineStr">
        <is>
          <t>Classificação</t>
        </is>
      </c>
      <c r="R2" s="2" t="inlineStr">
        <is>
          <t>Faixa de Valor</t>
        </is>
      </c>
      <c r="S2" s="2" t="inlineStr">
        <is>
          <t>Observações</t>
        </is>
      </c>
    </row>
    <row r="3" ht="18" customHeight="1">
      <c r="A3" s="3" t="inlineStr">
        <is>
          <t>CLI-0001</t>
        </is>
      </c>
      <c r="B3" s="4" t="inlineStr">
        <is>
          <t>João Silva</t>
        </is>
      </c>
      <c r="C3" s="5" t="inlineStr">
        <is>
          <t>123.456.789-01</t>
        </is>
      </c>
      <c r="D3" s="5" t="inlineStr">
        <is>
          <t>Pessoa Física</t>
        </is>
      </c>
      <c r="E3" s="4" t="inlineStr">
        <is>
          <t>João Silva</t>
        </is>
      </c>
      <c r="F3" s="4" t="inlineStr">
        <is>
          <t>joao.silva@gmail.com</t>
        </is>
      </c>
      <c r="G3" s="5" t="inlineStr">
        <is>
          <t>(11) 98765-4321</t>
        </is>
      </c>
      <c r="H3" s="5" t="inlineStr">
        <is>
          <t>São Paulo</t>
        </is>
      </c>
      <c r="I3" s="5" t="inlineStr">
        <is>
          <t>SP</t>
        </is>
      </c>
      <c r="J3" s="22" t="n">
        <v>46063</v>
      </c>
      <c r="K3" s="22" t="n">
        <v>46223</v>
      </c>
      <c r="L3" s="23" t="n">
        <v>12500</v>
      </c>
      <c r="M3" s="5" t="inlineStr">
        <is>
          <t>Ativo</t>
        </is>
      </c>
      <c r="N3" s="5" t="inlineStr">
        <is>
          <t>Site</t>
        </is>
      </c>
      <c r="O3" s="5" t="inlineStr">
        <is>
          <t>Varejo</t>
        </is>
      </c>
      <c r="P3" s="3">
        <f>IF(K3="","",TODAY()-K3)</f>
        <v/>
      </c>
      <c r="Q3" s="3">
        <f>IF(M3="Inativo","Inativo",IF(P3="","Sem compras",IF(P3&lt;=90,"Recorrente",IF(P3&lt;=180,"Em risco","Reativar"))))</f>
        <v/>
      </c>
      <c r="R3" s="3">
        <f>IF(L3&gt;=10000,"Alto valor",IF(L3&gt;=3000,"Médio valor","Baixo valor"))</f>
        <v/>
      </c>
      <c r="S3" s="3" t="inlineStr">
        <is>
          <t>Cliente fiel, prefere contato por WhatsApp</t>
        </is>
      </c>
    </row>
    <row r="4" ht="18" customHeight="1">
      <c r="A4" s="8" t="inlineStr">
        <is>
          <t>CLI-0002</t>
        </is>
      </c>
      <c r="B4" s="4" t="inlineStr">
        <is>
          <t>Oliveira Comércio LTDA</t>
        </is>
      </c>
      <c r="C4" s="5" t="inlineStr">
        <is>
          <t>12.345.678/0001-90</t>
        </is>
      </c>
      <c r="D4" s="5" t="inlineStr">
        <is>
          <t>Pessoa Jurídica</t>
        </is>
      </c>
      <c r="E4" s="4" t="inlineStr">
        <is>
          <t>Maria Oliveira</t>
        </is>
      </c>
      <c r="F4" s="4" t="inlineStr">
        <is>
          <t>maria@oliveiracomercio.com.br</t>
        </is>
      </c>
      <c r="G4" s="5" t="inlineStr">
        <is>
          <t>(21) 99876-5432</t>
        </is>
      </c>
      <c r="H4" s="5" t="inlineStr">
        <is>
          <t>Rio de Janeiro</t>
        </is>
      </c>
      <c r="I4" s="5" t="inlineStr">
        <is>
          <t>RJ</t>
        </is>
      </c>
      <c r="J4" s="22" t="n">
        <v>46071</v>
      </c>
      <c r="K4" s="22" t="n">
        <v>46228</v>
      </c>
      <c r="L4" s="23" t="n">
        <v>28500</v>
      </c>
      <c r="M4" s="5" t="inlineStr">
        <is>
          <t>Ativo</t>
        </is>
      </c>
      <c r="N4" s="5" t="inlineStr">
        <is>
          <t>Indicação</t>
        </is>
      </c>
      <c r="O4" s="5" t="inlineStr">
        <is>
          <t>Varejo</t>
        </is>
      </c>
      <c r="P4" s="8">
        <f>IF(K4="","",TODAY()-K4)</f>
        <v/>
      </c>
      <c r="Q4" s="8">
        <f>IF(M4="Inativo","Inativo",IF(P4="","Sem compras",IF(P4&lt;=90,"Recorrente",IF(P4&lt;=180,"Em risco","Reativar"))))</f>
        <v/>
      </c>
      <c r="R4" s="8">
        <f>IF(L4&gt;=10000,"Alto valor",IF(L4&gt;=3000,"Médio valor","Baixo valor"))</f>
        <v/>
      </c>
      <c r="S4" s="8" t="inlineStr">
        <is>
          <t>Maior ticket da base</t>
        </is>
      </c>
    </row>
    <row r="5" ht="18" customHeight="1">
      <c r="A5" s="3" t="inlineStr">
        <is>
          <t>CLI-0003</t>
        </is>
      </c>
      <c r="B5" s="4" t="inlineStr">
        <is>
          <t>Pedro Santos</t>
        </is>
      </c>
      <c r="C5" s="5" t="inlineStr">
        <is>
          <t>234.567.890-12</t>
        </is>
      </c>
      <c r="D5" s="5" t="inlineStr">
        <is>
          <t>Pessoa Física</t>
        </is>
      </c>
      <c r="E5" s="4" t="inlineStr">
        <is>
          <t>Pedro Santos</t>
        </is>
      </c>
      <c r="F5" s="4" t="inlineStr">
        <is>
          <t>pedro.santos@outlook.com</t>
        </is>
      </c>
      <c r="G5" s="5" t="inlineStr">
        <is>
          <t>(31) 97654-3210</t>
        </is>
      </c>
      <c r="H5" s="5" t="inlineStr">
        <is>
          <t>Belo Horizonte</t>
        </is>
      </c>
      <c r="I5" s="5" t="inlineStr">
        <is>
          <t>MG</t>
        </is>
      </c>
      <c r="J5" s="22" t="n">
        <v>46086</v>
      </c>
      <c r="K5" s="22" t="n"/>
      <c r="L5" s="23" t="n">
        <v>850</v>
      </c>
      <c r="M5" s="5" t="inlineStr">
        <is>
          <t>Prospect</t>
        </is>
      </c>
      <c r="N5" s="5" t="inlineStr">
        <is>
          <t>Instagram</t>
        </is>
      </c>
      <c r="O5" s="5" t="inlineStr">
        <is>
          <t>Serviços</t>
        </is>
      </c>
      <c r="P5" s="3">
        <f>IF(K5="","",TODAY()-K5)</f>
        <v/>
      </c>
      <c r="Q5" s="3">
        <f>IF(M5="Inativo","Inativo",IF(P5="","Sem compras",IF(P5&lt;=90,"Recorrente",IF(P5&lt;=180,"Em risco","Reativar"))))</f>
        <v/>
      </c>
      <c r="R5" s="3">
        <f>IF(L5&gt;=10000,"Alto valor",IF(L5&gt;=3000,"Médio valor","Baixo valor"))</f>
        <v/>
      </c>
      <c r="S5" s="3" t="inlineStr">
        <is>
          <t>Aguardando primeira compra</t>
        </is>
      </c>
    </row>
    <row r="6" ht="18" customHeight="1">
      <c r="A6" s="8" t="inlineStr">
        <is>
          <t>CLI-0004</t>
        </is>
      </c>
      <c r="B6" s="4" t="inlineStr">
        <is>
          <t>Souza &amp; Associados SA</t>
        </is>
      </c>
      <c r="C6" s="5" t="inlineStr">
        <is>
          <t>23.456.789/0001-01</t>
        </is>
      </c>
      <c r="D6" s="5" t="inlineStr">
        <is>
          <t>Pessoa Jurídica</t>
        </is>
      </c>
      <c r="E6" s="4" t="inlineStr">
        <is>
          <t>Ana Souza</t>
        </is>
      </c>
      <c r="F6" s="4" t="inlineStr">
        <is>
          <t>ana@souzaassociados.com.br</t>
        </is>
      </c>
      <c r="G6" s="5" t="inlineStr">
        <is>
          <t>(41) 96543-2109</t>
        </is>
      </c>
      <c r="H6" s="5" t="inlineStr">
        <is>
          <t>Curitiba</t>
        </is>
      </c>
      <c r="I6" s="5" t="inlineStr">
        <is>
          <t>PR</t>
        </is>
      </c>
      <c r="J6" s="22" t="n">
        <v>46093</v>
      </c>
      <c r="K6" s="22" t="n">
        <v>46213</v>
      </c>
      <c r="L6" s="23" t="n">
        <v>18200</v>
      </c>
      <c r="M6" s="5" t="inlineStr">
        <is>
          <t>Ativo</t>
        </is>
      </c>
      <c r="N6" s="5" t="inlineStr">
        <is>
          <t>Site</t>
        </is>
      </c>
      <c r="O6" s="5" t="inlineStr">
        <is>
          <t>Serviços</t>
        </is>
      </c>
      <c r="P6" s="8">
        <f>IF(K6="","",TODAY()-K6)</f>
        <v/>
      </c>
      <c r="Q6" s="8">
        <f>IF(M6="Inativo","Inativo",IF(P6="","Sem compras",IF(P6&lt;=90,"Recorrente",IF(P6&lt;=180,"Em risco","Reativar"))))</f>
        <v/>
      </c>
      <c r="R6" s="8">
        <f>IF(L6&gt;=10000,"Alto valor",IF(L6&gt;=3000,"Médio valor","Baixo valor"))</f>
        <v/>
      </c>
      <c r="S6" s="8" t="inlineStr">
        <is>
          <t>Contrato anual renovado</t>
        </is>
      </c>
    </row>
    <row r="7" ht="18" customHeight="1">
      <c r="A7" s="3" t="inlineStr">
        <is>
          <t>CLI-0005</t>
        </is>
      </c>
      <c r="B7" s="4" t="inlineStr">
        <is>
          <t>Carlos Pereira</t>
        </is>
      </c>
      <c r="C7" s="5" t="inlineStr">
        <is>
          <t>345.678.901-23</t>
        </is>
      </c>
      <c r="D7" s="5" t="inlineStr">
        <is>
          <t>Pessoa Física</t>
        </is>
      </c>
      <c r="E7" s="4" t="inlineStr">
        <is>
          <t>Carlos Pereira</t>
        </is>
      </c>
      <c r="F7" s="4" t="inlineStr">
        <is>
          <t>carlos.pereira@gmail.com</t>
        </is>
      </c>
      <c r="G7" s="5" t="inlineStr">
        <is>
          <t>(51) 95432-1098</t>
        </is>
      </c>
      <c r="H7" s="5" t="inlineStr">
        <is>
          <t>Porto Alegre</t>
        </is>
      </c>
      <c r="I7" s="5" t="inlineStr">
        <is>
          <t>RS</t>
        </is>
      </c>
      <c r="J7" s="22" t="n">
        <v>46101</v>
      </c>
      <c r="K7" s="22" t="n">
        <v>46117</v>
      </c>
      <c r="L7" s="23" t="n">
        <v>4300</v>
      </c>
      <c r="M7" s="5" t="inlineStr">
        <is>
          <t>Ativo</t>
        </is>
      </c>
      <c r="N7" s="5" t="inlineStr">
        <is>
          <t>Loja</t>
        </is>
      </c>
      <c r="O7" s="5" t="inlineStr">
        <is>
          <t>Outros</t>
        </is>
      </c>
      <c r="P7" s="3">
        <f>IF(K7="","",TODAY()-K7)</f>
        <v/>
      </c>
      <c r="Q7" s="3">
        <f>IF(M7="Inativo","Inativo",IF(P7="","Sem compras",IF(P7&lt;=90,"Recorrente",IF(P7&lt;=180,"Em risco","Reativar"))))</f>
        <v/>
      </c>
      <c r="R7" s="3">
        <f>IF(L7&gt;=10000,"Alto valor",IF(L7&gt;=3000,"Médio valor","Baixo valor"))</f>
        <v/>
      </c>
      <c r="S7" s="3" t="inlineStr">
        <is>
          <t>Entrar em contato para reativação</t>
        </is>
      </c>
    </row>
    <row r="8" ht="18" customHeight="1">
      <c r="A8" s="8" t="inlineStr">
        <is>
          <t>CLI-0006</t>
        </is>
      </c>
      <c r="B8" s="4" t="inlineStr">
        <is>
          <t>Costa Tech Soluções</t>
        </is>
      </c>
      <c r="C8" s="5" t="inlineStr">
        <is>
          <t>34.567.890/0001-12</t>
        </is>
      </c>
      <c r="D8" s="5" t="inlineStr">
        <is>
          <t>Pessoa Jurídica</t>
        </is>
      </c>
      <c r="E8" s="4" t="inlineStr">
        <is>
          <t>Juliana Costa</t>
        </is>
      </c>
      <c r="F8" s="4" t="inlineStr">
        <is>
          <t>juliana@costatech.com.br</t>
        </is>
      </c>
      <c r="G8" s="5" t="inlineStr">
        <is>
          <t>(71) 94321-0987</t>
        </is>
      </c>
      <c r="H8" s="5" t="inlineStr">
        <is>
          <t>Salvador</t>
        </is>
      </c>
      <c r="I8" s="5" t="inlineStr">
        <is>
          <t>BA</t>
        </is>
      </c>
      <c r="J8" s="22" t="n">
        <v>46114</v>
      </c>
      <c r="K8" s="22" t="n">
        <v>46225</v>
      </c>
      <c r="L8" s="23" t="n">
        <v>21000</v>
      </c>
      <c r="M8" s="5" t="inlineStr">
        <is>
          <t>Ativo</t>
        </is>
      </c>
      <c r="N8" s="5" t="inlineStr">
        <is>
          <t>Evento</t>
        </is>
      </c>
      <c r="O8" s="5" t="inlineStr">
        <is>
          <t>Tecnologia</t>
        </is>
      </c>
      <c r="P8" s="8">
        <f>IF(K8="","",TODAY()-K8)</f>
        <v/>
      </c>
      <c r="Q8" s="8">
        <f>IF(M8="Inativo","Inativo",IF(P8="","Sem compras",IF(P8&lt;=90,"Recorrente",IF(P8&lt;=180,"Em risco","Reativar"))))</f>
        <v/>
      </c>
      <c r="R8" s="8">
        <f>IF(L8&gt;=10000,"Alto valor",IF(L8&gt;=3000,"Médio valor","Baixo valor"))</f>
        <v/>
      </c>
      <c r="S8" s="8" t="inlineStr">
        <is>
          <t>Interessada em expansão</t>
        </is>
      </c>
    </row>
    <row r="9" ht="18" customHeight="1">
      <c r="A9" s="3" t="inlineStr">
        <is>
          <t>CLI-0007</t>
        </is>
      </c>
      <c r="B9" s="4" t="inlineStr">
        <is>
          <t>Rafael Almeida</t>
        </is>
      </c>
      <c r="C9" s="5" t="inlineStr">
        <is>
          <t>456.789.012-34</t>
        </is>
      </c>
      <c r="D9" s="5" t="inlineStr">
        <is>
          <t>Pessoa Física</t>
        </is>
      </c>
      <c r="E9" s="4" t="inlineStr">
        <is>
          <t>Rafael Almeida</t>
        </is>
      </c>
      <c r="F9" s="4" t="inlineStr">
        <is>
          <t>rafael.almeida@yahoo.com</t>
        </is>
      </c>
      <c r="G9" s="5" t="inlineStr">
        <is>
          <t>(81) 93210-9876</t>
        </is>
      </c>
      <c r="H9" s="5" t="inlineStr">
        <is>
          <t>Recife</t>
        </is>
      </c>
      <c r="I9" s="5" t="inlineStr">
        <is>
          <t>PE</t>
        </is>
      </c>
      <c r="J9" s="22" t="n">
        <v>46127</v>
      </c>
      <c r="K9" s="22" t="n">
        <v>46081</v>
      </c>
      <c r="L9" s="23" t="n">
        <v>2700</v>
      </c>
      <c r="M9" s="5" t="inlineStr">
        <is>
          <t>Inativo</t>
        </is>
      </c>
      <c r="N9" s="5" t="inlineStr">
        <is>
          <t>Indicação</t>
        </is>
      </c>
      <c r="O9" s="5" t="inlineStr">
        <is>
          <t>Serviços</t>
        </is>
      </c>
      <c r="P9" s="3">
        <f>IF(K9="","",TODAY()-K9)</f>
        <v/>
      </c>
      <c r="Q9" s="3">
        <f>IF(M9="Inativo","Inativo",IF(P9="","Sem compras",IF(P9&lt;=90,"Recorrente",IF(P9&lt;=180,"Em risco","Reativar"))))</f>
        <v/>
      </c>
      <c r="R9" s="3">
        <f>IF(L9&gt;=10000,"Alto valor",IF(L9&gt;=3000,"Médio valor","Baixo valor"))</f>
        <v/>
      </c>
      <c r="S9" s="3" t="inlineStr">
        <is>
          <t>Sem retorno desde fevereiro</t>
        </is>
      </c>
    </row>
    <row r="10" ht="18" customHeight="1">
      <c r="A10" s="8" t="inlineStr">
        <is>
          <t>CLI-0008</t>
        </is>
      </c>
      <c r="B10" s="4" t="inlineStr">
        <is>
          <t>Ferreira Distribuidora ME</t>
        </is>
      </c>
      <c r="C10" s="5" t="inlineStr">
        <is>
          <t>45.678.901/0001-23</t>
        </is>
      </c>
      <c r="D10" s="5" t="inlineStr">
        <is>
          <t>Pessoa Jurídica</t>
        </is>
      </c>
      <c r="E10" s="4" t="inlineStr">
        <is>
          <t>Camila Ferreira</t>
        </is>
      </c>
      <c r="F10" s="4" t="inlineStr">
        <is>
          <t>camila@ferreiradist.com.br</t>
        </is>
      </c>
      <c r="G10" s="5" t="inlineStr">
        <is>
          <t>(85) 92109-8765</t>
        </is>
      </c>
      <c r="H10" s="5" t="inlineStr">
        <is>
          <t>Fortaleza</t>
        </is>
      </c>
      <c r="I10" s="5" t="inlineStr">
        <is>
          <t>CE</t>
        </is>
      </c>
      <c r="J10" s="22" t="n">
        <v>46150</v>
      </c>
      <c r="K10" s="22" t="n">
        <v>46221</v>
      </c>
      <c r="L10" s="23" t="n">
        <v>15600</v>
      </c>
      <c r="M10" s="5" t="inlineStr">
        <is>
          <t>Ativo</t>
        </is>
      </c>
      <c r="N10" s="5" t="inlineStr">
        <is>
          <t>Site</t>
        </is>
      </c>
      <c r="O10" s="5" t="inlineStr">
        <is>
          <t>Indústria</t>
        </is>
      </c>
      <c r="P10" s="8">
        <f>IF(K10="","",TODAY()-K10)</f>
        <v/>
      </c>
      <c r="Q10" s="8">
        <f>IF(M10="Inativo","Inativo",IF(P10="","Sem compras",IF(P10&lt;=90,"Recorrente",IF(P10&lt;=180,"Em risco","Reativar"))))</f>
        <v/>
      </c>
      <c r="R10" s="8">
        <f>IF(L10&gt;=10000,"Alto valor",IF(L10&gt;=3000,"Médio valor","Baixo valor"))</f>
        <v/>
      </c>
      <c r="S10" s="8" t="inlineStr">
        <is>
          <t>Compras mensais recorrentes</t>
        </is>
      </c>
    </row>
    <row r="11" ht="18" customHeight="1">
      <c r="A11" s="3" t="inlineStr">
        <is>
          <t>CLI-0009</t>
        </is>
      </c>
      <c r="B11" s="4" t="inlineStr">
        <is>
          <t>Lucas Rodrigues</t>
        </is>
      </c>
      <c r="C11" s="5" t="inlineStr">
        <is>
          <t>567.890.123-45</t>
        </is>
      </c>
      <c r="D11" s="5" t="inlineStr">
        <is>
          <t>Pessoa Física</t>
        </is>
      </c>
      <c r="E11" s="4" t="inlineStr">
        <is>
          <t>Lucas Rodrigues</t>
        </is>
      </c>
      <c r="F11" s="4" t="inlineStr">
        <is>
          <t>lucas.rodrigues@gmail.com</t>
        </is>
      </c>
      <c r="G11" s="5" t="inlineStr">
        <is>
          <t>(61) 91098-7654</t>
        </is>
      </c>
      <c r="H11" s="5" t="inlineStr">
        <is>
          <t>Brasília</t>
        </is>
      </c>
      <c r="I11" s="5" t="inlineStr">
        <is>
          <t>DF</t>
        </is>
      </c>
      <c r="J11" s="22" t="n">
        <v>46172</v>
      </c>
      <c r="K11" s="22" t="n"/>
      <c r="L11" s="23" t="n">
        <v>1200</v>
      </c>
      <c r="M11" s="5" t="inlineStr">
        <is>
          <t>Prospect</t>
        </is>
      </c>
      <c r="N11" s="5" t="inlineStr">
        <is>
          <t>Instagram</t>
        </is>
      </c>
      <c r="O11" s="5" t="inlineStr">
        <is>
          <t>Tecnologia</t>
        </is>
      </c>
      <c r="P11" s="3">
        <f>IF(K11="","",TODAY()-K11)</f>
        <v/>
      </c>
      <c r="Q11" s="3">
        <f>IF(M11="Inativo","Inativo",IF(P11="","Sem compras",IF(P11&lt;=90,"Recorrente",IF(P11&lt;=180,"Em risco","Reativar"))))</f>
        <v/>
      </c>
      <c r="R11" s="3">
        <f>IF(L11&gt;=10000,"Alto valor",IF(L11&gt;=3000,"Médio valor","Baixo valor"))</f>
        <v/>
      </c>
      <c r="S11" s="3" t="inlineStr">
        <is>
          <t>Lead novo, fazer follow-up</t>
        </is>
      </c>
    </row>
    <row r="12" ht="18" customHeight="1">
      <c r="A12" s="8" t="inlineStr">
        <is>
          <t>CLI-0010</t>
        </is>
      </c>
      <c r="B12" s="4" t="inlineStr">
        <is>
          <t>Lima Alimentos EIRELI</t>
        </is>
      </c>
      <c r="C12" s="5" t="inlineStr">
        <is>
          <t>56.789.012/0001-34</t>
        </is>
      </c>
      <c r="D12" s="5" t="inlineStr">
        <is>
          <t>Pessoa Jurídica</t>
        </is>
      </c>
      <c r="E12" s="4" t="inlineStr">
        <is>
          <t>Fernanda Lima</t>
        </is>
      </c>
      <c r="F12" s="4" t="inlineStr">
        <is>
          <t>fernanda@limaalimentos.com.br</t>
        </is>
      </c>
      <c r="G12" s="5" t="inlineStr">
        <is>
          <t>(19) 99987-6543</t>
        </is>
      </c>
      <c r="H12" s="5" t="inlineStr">
        <is>
          <t>Campinas</t>
        </is>
      </c>
      <c r="I12" s="5" t="inlineStr">
        <is>
          <t>SP</t>
        </is>
      </c>
      <c r="J12" s="22" t="n">
        <v>46183</v>
      </c>
      <c r="K12" s="22" t="n">
        <v>46227</v>
      </c>
      <c r="L12" s="23" t="n">
        <v>9800</v>
      </c>
      <c r="M12" s="5" t="inlineStr">
        <is>
          <t>Ativo</t>
        </is>
      </c>
      <c r="N12" s="5" t="inlineStr">
        <is>
          <t>Loja</t>
        </is>
      </c>
      <c r="O12" s="5" t="inlineStr">
        <is>
          <t>Indústria</t>
        </is>
      </c>
      <c r="P12" s="8">
        <f>IF(K12="","",TODAY()-K12)</f>
        <v/>
      </c>
      <c r="Q12" s="8">
        <f>IF(M12="Inativo","Inativo",IF(P12="","Sem compras",IF(P12&lt;=90,"Recorrente",IF(P12&lt;=180,"Em risco","Reativar"))))</f>
        <v/>
      </c>
      <c r="R12" s="8">
        <f>IF(L12&gt;=10000,"Alto valor",IF(L12&gt;=3000,"Médio valor","Baixo valor"))</f>
        <v/>
      </c>
      <c r="S12" s="8" t="inlineStr">
        <is>
          <t>Pagamento sempre em dia</t>
        </is>
      </c>
    </row>
  </sheetData>
  <autoFilter ref="A2:S12"/>
  <mergeCells count="1">
    <mergeCell ref="A1:S1"/>
  </mergeCells>
  <conditionalFormatting sqref="M3:M50">
    <cfRule type="expression" priority="1" dxfId="0" stopIfTrue="1">
      <formula>M3="Inativo"</formula>
    </cfRule>
  </conditionalFormatting>
  <conditionalFormatting sqref="Q3:Q50">
    <cfRule type="expression" priority="2" dxfId="0" stopIfTrue="1">
      <formula>OR(Q3="Inativo",Q3="Reativar")</formula>
    </cfRule>
    <cfRule type="expression" priority="3" dxfId="1" stopIfTrue="1">
      <formula>Q3="Recorrente"</formula>
    </cfRule>
  </conditionalFormatting>
  <dataValidations count="5">
    <dataValidation sqref="D3:D50" showErrorMessage="1" showInputMessage="1" allowBlank="1" type="list">
      <formula1>"Pessoa Física,Pessoa Jurídica"</formula1>
    </dataValidation>
    <dataValidation sqref="M3:M50" showErrorMessage="1" showInputMessage="1" allowBlank="1" type="list">
      <formula1>"Ativo,Inativo,Prospect"</formula1>
    </dataValidation>
    <dataValidation sqref="N3:N50" showErrorMessage="1" showInputMessage="1" allowBlank="1" type="list">
      <formula1>"Site,Indicação,Loja,Instagram,Evento"</formula1>
    </dataValidation>
    <dataValidation sqref="O3:O50" showErrorMessage="1" showInputMessage="1" allowBlank="1" type="list">
      <formula1>"Varejo,Serviços,Indústria,Tecnologia,Outros"</formula1>
    </dataValidation>
    <dataValidation sqref="I3:I50" showErrorMessage="1" showInputMessage="1" allowBlank="1" type="list">
      <formula1>"AC,AL,AM,AP,BA,CE,DF,ES,GO,MA,MG,MS,MT,PA,PB,PE,PI,PR,RJ,RN,RO,RR,RS,SC,SE,SP,TO"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3" customWidth="1" min="3" max="3"/>
    <col width="16" customWidth="1" min="4" max="4"/>
    <col width="12" customWidth="1" min="5" max="5"/>
    <col width="16" customWidth="1" min="6" max="6"/>
    <col width="3" customWidth="1" min="7" max="7"/>
    <col width="14" customWidth="1" min="8" max="8"/>
  </cols>
  <sheetData>
    <row r="1" ht="26" customHeight="1">
      <c r="A1" s="1" t="inlineStr">
        <is>
          <t>RESUMO GERENCIAL — Visão rápida da base de clientes</t>
        </is>
      </c>
    </row>
    <row r="2"/>
    <row r="3">
      <c r="A3" s="9" t="inlineStr">
        <is>
          <t>INDICADORES-CHAVE</t>
        </is>
      </c>
      <c r="B3" s="10" t="inlineStr"/>
      <c r="D3" s="9" t="inlineStr">
        <is>
          <t>CLIENTES POR STATUS</t>
        </is>
      </c>
      <c r="E3" s="10" t="inlineStr"/>
    </row>
    <row r="4">
      <c r="A4" s="11" t="inlineStr">
        <is>
          <t>Total de clientes</t>
        </is>
      </c>
      <c r="B4" s="12">
        <f>COUNTA(Cadastro!A3:A12)</f>
        <v/>
      </c>
      <c r="D4" s="13" t="inlineStr">
        <is>
          <t>Status</t>
        </is>
      </c>
      <c r="E4" s="13" t="inlineStr">
        <is>
          <t>Qtd</t>
        </is>
      </c>
    </row>
    <row r="5">
      <c r="A5" s="11" t="inlineStr">
        <is>
          <t>Clientes ativos</t>
        </is>
      </c>
      <c r="B5" s="12">
        <f>COUNTIF(Cadastro!M3:M12,"Ativo")</f>
        <v/>
      </c>
      <c r="D5" s="14" t="inlineStr">
        <is>
          <t>Ativo</t>
        </is>
      </c>
      <c r="E5" s="15">
        <f>COUNTIF(Cadastro!M3:M12,"Ativo")</f>
        <v/>
      </c>
    </row>
    <row r="6">
      <c r="A6" s="11" t="inlineStr">
        <is>
          <t>Prospects</t>
        </is>
      </c>
      <c r="B6" s="12">
        <f>COUNTIF(Cadastro!M3:M12,"Prospect")</f>
        <v/>
      </c>
      <c r="D6" s="14" t="inlineStr">
        <is>
          <t>Inativo</t>
        </is>
      </c>
      <c r="E6" s="15">
        <f>COUNTIF(Cadastro!M3:M12,"Inativo")</f>
        <v/>
      </c>
    </row>
    <row r="7">
      <c r="A7" s="11" t="inlineStr">
        <is>
          <t>Clientes inativos</t>
        </is>
      </c>
      <c r="B7" s="12">
        <f>COUNTIF(Cadastro!M3:M12,"Inativo")</f>
        <v/>
      </c>
      <c r="D7" s="14" t="inlineStr">
        <is>
          <t>Prospect</t>
        </is>
      </c>
      <c r="E7" s="15">
        <f>COUNTIF(Cadastro!M3:M12,"Prospect")</f>
        <v/>
      </c>
    </row>
    <row r="8">
      <c r="A8" s="11" t="inlineStr">
        <is>
          <t>Valor acumulado total</t>
        </is>
      </c>
      <c r="B8" s="24">
        <f>SUM(Cadastro!L3:L12)</f>
        <v/>
      </c>
    </row>
    <row r="9">
      <c r="A9" s="11" t="inlineStr">
        <is>
          <t>Ticket médio</t>
        </is>
      </c>
      <c r="B9" s="24">
        <f>IFERROR(AVERAGE(Cadastro!L3:L12),0)</f>
        <v/>
      </c>
    </row>
    <row r="10">
      <c r="A10" s="11" t="inlineStr">
        <is>
          <t>Maior valor individual</t>
        </is>
      </c>
      <c r="B10" s="24">
        <f>MAX(Cadastro!L3:L12)</f>
        <v/>
      </c>
      <c r="D10" s="9" t="inlineStr">
        <is>
          <t>CLIENTES POR UF</t>
        </is>
      </c>
      <c r="E10" s="10" t="inlineStr"/>
    </row>
    <row r="11">
      <c r="A11" s="11" t="inlineStr">
        <is>
          <t>Maior cliente por valor</t>
        </is>
      </c>
      <c r="B11" s="17">
        <f>IFERROR(VLOOKUP(MAX(Cadastro!L3:L12),Cadastro!L3:R12,2,FALSE),"Não encontrado")</f>
        <v/>
      </c>
      <c r="D11" s="13" t="inlineStr">
        <is>
          <t>UF</t>
        </is>
      </c>
      <c r="E11" s="13" t="inlineStr">
        <is>
          <t>Qtd</t>
        </is>
      </c>
    </row>
    <row r="12">
      <c r="D12" s="14" t="inlineStr">
        <is>
          <t>SP</t>
        </is>
      </c>
      <c r="E12" s="15">
        <f>COUNTIF(Cadastro!I3:I12,"SP")</f>
        <v/>
      </c>
    </row>
    <row r="13">
      <c r="D13" s="14" t="inlineStr">
        <is>
          <t>RJ</t>
        </is>
      </c>
      <c r="E13" s="15">
        <f>COUNTIF(Cadastro!I3:I12,"RJ")</f>
        <v/>
      </c>
    </row>
    <row r="14">
      <c r="D14" s="14" t="inlineStr">
        <is>
          <t>MG</t>
        </is>
      </c>
      <c r="E14" s="15">
        <f>COUNTIF(Cadastro!I3:I12,"MG")</f>
        <v/>
      </c>
    </row>
    <row r="15">
      <c r="D15" s="14" t="inlineStr">
        <is>
          <t>PR</t>
        </is>
      </c>
      <c r="E15" s="15">
        <f>COUNTIF(Cadastro!I3:I12,"PR")</f>
        <v/>
      </c>
    </row>
    <row r="16">
      <c r="D16" s="14" t="inlineStr">
        <is>
          <t>RS</t>
        </is>
      </c>
      <c r="E16" s="15">
        <f>COUNTIF(Cadastro!I3:I12,"RS")</f>
        <v/>
      </c>
    </row>
    <row r="17">
      <c r="D17" s="14" t="inlineStr">
        <is>
          <t>BA</t>
        </is>
      </c>
      <c r="E17" s="15">
        <f>COUNTIF(Cadastro!I3:I12,"BA")</f>
        <v/>
      </c>
    </row>
    <row r="18">
      <c r="D18" s="14" t="inlineStr">
        <is>
          <t>PE</t>
        </is>
      </c>
      <c r="E18" s="15">
        <f>COUNTIF(Cadastro!I3:I12,"PE")</f>
        <v/>
      </c>
    </row>
    <row r="19">
      <c r="D19" s="14" t="inlineStr">
        <is>
          <t>CE</t>
        </is>
      </c>
      <c r="E19" s="15">
        <f>COUNTIF(Cadastro!I3:I12,"CE")</f>
        <v/>
      </c>
    </row>
    <row r="20">
      <c r="D20" s="14" t="inlineStr">
        <is>
          <t>DF</t>
        </is>
      </c>
      <c r="E20" s="15">
        <f>COUNTIF(Cadastro!I3:I12,"DF")</f>
        <v/>
      </c>
    </row>
    <row r="21"/>
    <row r="22">
      <c r="D22" s="9" t="inlineStr">
        <is>
          <t>VALOR POR SEGMENTO</t>
        </is>
      </c>
      <c r="E22" s="10" t="inlineStr"/>
      <c r="F22" s="10" t="inlineStr"/>
    </row>
    <row r="23">
      <c r="D23" s="13" t="inlineStr">
        <is>
          <t>Segmento</t>
        </is>
      </c>
      <c r="E23" s="13" t="inlineStr">
        <is>
          <t>Qtd</t>
        </is>
      </c>
      <c r="F23" s="13" t="inlineStr">
        <is>
          <t>Valor (R$)</t>
        </is>
      </c>
    </row>
    <row r="24">
      <c r="D24" s="14" t="inlineStr">
        <is>
          <t>Varejo</t>
        </is>
      </c>
      <c r="E24" s="15">
        <f>COUNTIF(Cadastro!O3:O12,"Varejo")</f>
        <v/>
      </c>
      <c r="F24" s="25">
        <f>SUMIF(Cadastro!O3:O12,"Varejo",Cadastro!L3:L12)</f>
        <v/>
      </c>
    </row>
    <row r="25">
      <c r="D25" s="14" t="inlineStr">
        <is>
          <t>Serviços</t>
        </is>
      </c>
      <c r="E25" s="15">
        <f>COUNTIF(Cadastro!O3:O12,"Serviços")</f>
        <v/>
      </c>
      <c r="F25" s="25">
        <f>SUMIF(Cadastro!O3:O12,"Serviços",Cadastro!L3:L12)</f>
        <v/>
      </c>
    </row>
    <row r="26">
      <c r="D26" s="14" t="inlineStr">
        <is>
          <t>Indústria</t>
        </is>
      </c>
      <c r="E26" s="15">
        <f>COUNTIF(Cadastro!O3:O12,"Indústria")</f>
        <v/>
      </c>
      <c r="F26" s="25">
        <f>SUMIF(Cadastro!O3:O12,"Indústria",Cadastro!L3:L12)</f>
        <v/>
      </c>
    </row>
    <row r="27">
      <c r="D27" s="14" t="inlineStr">
        <is>
          <t>Tecnologia</t>
        </is>
      </c>
      <c r="E27" s="15">
        <f>COUNTIF(Cadastro!O3:O12,"Tecnologia")</f>
        <v/>
      </c>
      <c r="F27" s="25">
        <f>SUMIF(Cadastro!O3:O12,"Tecnologia",Cadastro!L3:L12)</f>
        <v/>
      </c>
    </row>
    <row r="28">
      <c r="D28" s="14" t="inlineStr">
        <is>
          <t>Outros</t>
        </is>
      </c>
      <c r="E28" s="15">
        <f>COUNTIF(Cadastro!O3:O12,"Outros")</f>
        <v/>
      </c>
      <c r="F28" s="25">
        <f>SUMIF(Cadastro!O3:O12,"Outros",Cadastro!L3:L12)</f>
        <v/>
      </c>
    </row>
    <row r="29"/>
    <row r="30"/>
    <row r="31">
      <c r="D31" s="9" t="inlineStr">
        <is>
          <t>CLIENTES POR ORIGEM</t>
        </is>
      </c>
      <c r="E31" s="10" t="inlineStr"/>
      <c r="F31" s="10" t="inlineStr"/>
    </row>
    <row r="32">
      <c r="D32" s="13" t="inlineStr">
        <is>
          <t>Origem</t>
        </is>
      </c>
      <c r="E32" s="13" t="inlineStr">
        <is>
          <t>Qtd</t>
        </is>
      </c>
      <c r="F32" s="13" t="inlineStr">
        <is>
          <t>Valor (R$)</t>
        </is>
      </c>
    </row>
    <row r="33">
      <c r="D33" s="14" t="inlineStr">
        <is>
          <t>Site</t>
        </is>
      </c>
      <c r="E33" s="15">
        <f>COUNTIF(Cadastro!N3:N12,"Site")</f>
        <v/>
      </c>
      <c r="F33" s="25">
        <f>SUMIF(Cadastro!N3:N12,"Site",Cadastro!L3:L12)</f>
        <v/>
      </c>
    </row>
    <row r="34">
      <c r="D34" s="14" t="inlineStr">
        <is>
          <t>Indicação</t>
        </is>
      </c>
      <c r="E34" s="15">
        <f>COUNTIF(Cadastro!N3:N12,"Indicação")</f>
        <v/>
      </c>
      <c r="F34" s="25">
        <f>SUMIF(Cadastro!N3:N12,"Indicação",Cadastro!L3:L12)</f>
        <v/>
      </c>
    </row>
    <row r="35">
      <c r="D35" s="14" t="inlineStr">
        <is>
          <t>Loja</t>
        </is>
      </c>
      <c r="E35" s="15">
        <f>COUNTIF(Cadastro!N3:N12,"Loja")</f>
        <v/>
      </c>
      <c r="F35" s="25">
        <f>SUMIF(Cadastro!N3:N12,"Loja",Cadastro!L3:L12)</f>
        <v/>
      </c>
    </row>
    <row r="36">
      <c r="D36" s="14" t="inlineStr">
        <is>
          <t>Instagram</t>
        </is>
      </c>
      <c r="E36" s="15">
        <f>COUNTIF(Cadastro!N3:N12,"Instagram")</f>
        <v/>
      </c>
      <c r="F36" s="25">
        <f>SUMIF(Cadastro!N3:N12,"Instagram",Cadastro!L3:L12)</f>
        <v/>
      </c>
    </row>
    <row r="37">
      <c r="D37" s="14" t="inlineStr">
        <is>
          <t>Evento</t>
        </is>
      </c>
      <c r="E37" s="15">
        <f>COUNTIF(Cadastro!N3:N12,"Evento")</f>
        <v/>
      </c>
      <c r="F37" s="25">
        <f>SUMIF(Cadastro!N3:N12,"Evento",Cadastro!L3:L12)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6" customHeight="1">
      <c r="A1" s="1" t="inlineStr">
        <is>
          <t>INSTRUÇÕES — Como usar o Cadastro de Clientes</t>
        </is>
      </c>
    </row>
    <row r="2"/>
    <row r="3">
      <c r="A3" s="2" t="inlineStr">
        <is>
          <t>Tópico</t>
        </is>
      </c>
      <c r="B3" s="2" t="inlineStr">
        <is>
          <t>Descrição</t>
        </is>
      </c>
    </row>
    <row r="4" ht="30" customHeight="1">
      <c r="A4" s="11" t="inlineStr">
        <is>
          <t>Finalidade</t>
        </is>
      </c>
      <c r="B4" s="19" t="inlineStr">
        <is>
          <t>Centralizar o cadastro e o acompanhamento de clientes, com status, origem, segmento e valor acumulado, alimentando o painel da planilha Resumo automaticamente.</t>
        </is>
      </c>
    </row>
    <row r="5" ht="30" customHeight="1">
      <c r="A5" s="20" t="inlineStr">
        <is>
          <t>ID Cliente</t>
        </is>
      </c>
      <c r="B5" s="21" t="inlineStr">
        <is>
          <t>Código sequencial no formato CLI-0001. Não repita IDs.</t>
        </is>
      </c>
    </row>
    <row r="6" ht="30" customHeight="1">
      <c r="A6" s="11" t="inlineStr">
        <is>
          <t>Nome/Razão Social</t>
        </is>
      </c>
      <c r="B6" s="19" t="inlineStr">
        <is>
          <t>Nome completo (PF) ou razão social (PJ). Campo obrigatório.</t>
        </is>
      </c>
    </row>
    <row r="7" ht="30" customHeight="1">
      <c r="A7" s="20" t="inlineStr">
        <is>
          <t>CPF/CNPJ</t>
        </is>
      </c>
      <c r="B7" s="21" t="inlineStr">
        <is>
          <t>Documento formatado como texto (ex.: 123.456.789-01 ou 12.345.678/0001-90). Campo obrigatório. Use dados fictícios em testes.</t>
        </is>
      </c>
    </row>
    <row r="8" ht="30" customHeight="1">
      <c r="A8" s="11" t="inlineStr">
        <is>
          <t>Tipo de Cliente</t>
        </is>
      </c>
      <c r="B8" s="19" t="inlineStr">
        <is>
          <t>Pessoa Física ou Pessoa Jurídica (lista suspensa). Campo obrigatório.</t>
        </is>
      </c>
    </row>
    <row r="9" ht="30" customHeight="1">
      <c r="A9" s="20" t="inlineStr">
        <is>
          <t>Responsável</t>
        </is>
      </c>
      <c r="B9" s="21" t="inlineStr">
        <is>
          <t>Nome do contato principal da empresa ou do próprio cliente.</t>
        </is>
      </c>
    </row>
    <row r="10" ht="30" customHeight="1">
      <c r="A10" s="11" t="inlineStr">
        <is>
          <t>E-mail e Telefone</t>
        </is>
      </c>
      <c r="B10" s="19" t="inlineStr">
        <is>
          <t>Canais de contato. Telefone no padrão brasileiro: (DDD) 9XXXX-XXXX.</t>
        </is>
      </c>
    </row>
    <row r="11" ht="30" customHeight="1">
      <c r="A11" s="20" t="inlineStr">
        <is>
          <t>Cidade e UF</t>
        </is>
      </c>
      <c r="B11" s="21" t="inlineStr">
        <is>
          <t>Localização do cliente. UF via lista suspensa. Campos obrigatórios.</t>
        </is>
      </c>
    </row>
    <row r="12" ht="30" customHeight="1">
      <c r="A12" s="11" t="inlineStr">
        <is>
          <t>Data de Cadastro</t>
        </is>
      </c>
      <c r="B12" s="19" t="inlineStr">
        <is>
          <t>Data de inclusão na base, formato DD/MM/AAAA. Campo obrigatório.</t>
        </is>
      </c>
    </row>
    <row r="13" ht="30" customHeight="1">
      <c r="A13" s="20" t="inlineStr">
        <is>
          <t>Última Compra</t>
        </is>
      </c>
      <c r="B13" s="21" t="inlineStr">
        <is>
          <t>Data da compra mais recente. Deixe em branco se o cliente ainda não comprou.</t>
        </is>
      </c>
    </row>
    <row r="14" ht="30" customHeight="1">
      <c r="A14" s="11" t="inlineStr">
        <is>
          <t>Valor Acumulado (R$)</t>
        </is>
      </c>
      <c r="B14" s="19" t="inlineStr">
        <is>
          <t>Soma histórica de compras do cliente, em reais.</t>
        </is>
      </c>
    </row>
    <row r="15" ht="30" customHeight="1">
      <c r="A15" s="20" t="inlineStr">
        <is>
          <t>Status</t>
        </is>
      </c>
      <c r="B15" s="21" t="inlineStr">
        <is>
          <t>Ativo, Inativo ou Prospect (lista suspensa). Campo obrigatório.</t>
        </is>
      </c>
    </row>
    <row r="16" ht="30" customHeight="1">
      <c r="A16" s="11" t="inlineStr">
        <is>
          <t>Origem do Cadastro</t>
        </is>
      </c>
      <c r="B16" s="19" t="inlineStr">
        <is>
          <t>Site, Indicação, Loja, Instagram ou Evento.</t>
        </is>
      </c>
    </row>
    <row r="17" ht="30" customHeight="1">
      <c r="A17" s="20" t="inlineStr">
        <is>
          <t>Segmento</t>
        </is>
      </c>
      <c r="B17" s="21" t="inlineStr">
        <is>
          <t>Varejo, Serviços, Indústria, Tecnologia ou Outros.</t>
        </is>
      </c>
    </row>
    <row r="18" ht="30" customHeight="1">
      <c r="A18" s="11" t="inlineStr">
        <is>
          <t>Dias sem Compra</t>
        </is>
      </c>
      <c r="B18" s="19" t="inlineStr">
        <is>
          <t>Calculado automaticamente: dias desde a última compra até hoje.</t>
        </is>
      </c>
    </row>
    <row r="19" ht="30" customHeight="1">
      <c r="A19" s="20" t="inlineStr">
        <is>
          <t>Classificação</t>
        </is>
      </c>
      <c r="B19" s="21" t="inlineStr">
        <is>
          <t>Automática: Recorrente (até 90 dias), Em risco (91–180), Reativar (acima de 180), Sem compras ou Inativo.</t>
        </is>
      </c>
    </row>
    <row r="20" ht="30" customHeight="1">
      <c r="A20" s="11" t="inlineStr">
        <is>
          <t>Faixa de Valor</t>
        </is>
      </c>
      <c r="B20" s="19" t="inlineStr">
        <is>
          <t>Automática: Alto valor (≥ R$ 10.000), Médio valor (≥ R$ 3.000) ou Baixo valor.</t>
        </is>
      </c>
    </row>
    <row r="21" ht="30" customHeight="1">
      <c r="A21" s="20" t="inlineStr">
        <is>
          <t>Adicionar clientes</t>
        </is>
      </c>
      <c r="B21" s="21" t="inlineStr">
        <is>
          <t>Digite o novo cliente na primeira linha vazia abaixo da tabela e copie as fórmulas das colunas P, Q e R da linha anterior. As listas suspensas funcionam até a linha 50.</t>
        </is>
      </c>
    </row>
    <row r="22" ht="30" customHeight="1">
      <c r="A22" s="11" t="inlineStr">
        <is>
          <t>Atualizar o painel</t>
        </is>
      </c>
      <c r="B22" s="19" t="inlineStr">
        <is>
          <t>A planilha Resumo usa COUNTIF, SUMIF e VLOOKUP ligadas ao Cadastro; os indicadores e gráficos se atualizam sozinhos ao salvar/reabrir.</t>
        </is>
      </c>
    </row>
    <row r="23" ht="30" customHeight="1">
      <c r="A23" s="20" t="inlineStr">
        <is>
          <t>LGPD e ANPD</t>
        </is>
      </c>
      <c r="B23" s="21" t="inlineStr">
        <is>
          <t>Colete apenas dados necessários, informe a finalidade ao titular, garanta base legal e restrinja o acesso ao arquivo. Dados pessoais exigem cuidado redobrado.</t>
        </is>
      </c>
    </row>
    <row r="24" ht="30" customHeight="1">
      <c r="A24" s="11" t="inlineStr">
        <is>
          <t>Segurança</t>
        </is>
      </c>
      <c r="B24" s="19" t="inlineStr">
        <is>
          <t>NÃO registre senhas, dados bancários completos ou informações sensíveis desnecessárias neste cadastro.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2026-08-01T16:48:29Z</dcterms:created>
  <dcterms:modified xmlns:dcterms="http://purl.org/dc/terms/" xmlns:xsi="http://www.w3.org/2001/XMLSchema-instance" xsi:type="dcterms:W3CDTF">2026-08-01T16:48:29Z</dcterms:modified>
</cp:coreProperties>
</file>