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tos" sheetId="1" state="visible" r:id="rId1"/>
    <sheet xmlns:r="http://schemas.openxmlformats.org/officeDocument/2006/relationships" name="Pedido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i val="1"/>
      <color rgb="006B7280"/>
      <sz val="9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b val="1"/>
      <color rgb="00FFFFFF"/>
    </font>
    <font>
      <name val="Calibri"/>
      <b val="1"/>
      <color rgb="0022C55E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6" fillId="6" borderId="1" pivotButton="0" quotePrefix="0" xfId="0"/>
    <xf numFmtId="164" fontId="6" fillId="6" borderId="1" pivotButton="0" quotePrefix="0" xfId="0"/>
    <xf numFmtId="165" fontId="6" fillId="6" borderId="1" pivotButton="0" quotePrefix="0" xfId="0"/>
    <xf numFmtId="0" fontId="3" fillId="6" borderId="0" applyAlignment="1" pivotButton="0" quotePrefix="0" xfId="0">
      <alignment horizontal="center" vertical="center" wrapText="1"/>
    </xf>
    <xf numFmtId="0" fontId="5" fillId="3" borderId="1" pivotButton="0" quotePrefix="0" xfId="0"/>
    <xf numFmtId="164" fontId="7" fillId="3" borderId="1" applyAlignment="1" pivotButton="0" quotePrefix="0" xfId="0">
      <alignment horizontal="right" vertical="center"/>
    </xf>
    <xf numFmtId="0" fontId="5" fillId="5" borderId="1" pivotButton="0" quotePrefix="0" xfId="0"/>
    <xf numFmtId="164" fontId="7" fillId="5" borderId="1" applyAlignment="1" pivotButton="0" quotePrefix="0" xfId="0">
      <alignment horizontal="right" vertical="center"/>
    </xf>
    <xf numFmtId="165" fontId="7" fillId="3" borderId="1" applyAlignment="1" pivotButton="0" quotePrefix="0" xfId="0">
      <alignment horizontal="right" vertical="center"/>
    </xf>
    <xf numFmtId="1" fontId="7" fillId="5" borderId="1" applyAlignment="1" pivotButton="0" quotePrefix="0" xfId="0">
      <alignment horizontal="right" vertical="center"/>
    </xf>
    <xf numFmtId="0" fontId="3" fillId="6" borderId="0" pivotButton="0" quotePrefix="0" xfId="0"/>
    <xf numFmtId="0" fontId="4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4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22C55E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 Total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'Produtos'!G3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'Produtos'!$B$4:$B$13</f>
            </numRef>
          </cat>
          <val>
            <numRef>
              <f>'Produtos'!$G$4:$G$13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Receita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Pedidos por Forma de Pagamento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'Dashboard'!$A$13:$A$16</f>
            </numRef>
          </cat>
          <val>
            <numRef>
              <f>'Dashboard'!$B$13:$B$16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14" customWidth="1" min="3" max="3"/>
    <col width="18" customWidth="1" min="4" max="4"/>
    <col width="18" customWidth="1" min="5" max="5"/>
    <col width="16" customWidth="1" min="6" max="6"/>
    <col width="16" customWidth="1" min="7" max="7"/>
    <col width="16" customWidth="1" min="8" max="8"/>
    <col width="14" customWidth="1" min="9" max="9"/>
    <col width="12" customWidth="1" min="10" max="10"/>
    <col width="12" customWidth="1" min="11" max="11"/>
  </cols>
  <sheetData>
    <row r="1">
      <c r="A1" s="1" t="inlineStr">
        <is>
          <t>Doce Sabor Confeitaria - Cadastro de Produtos</t>
        </is>
      </c>
    </row>
    <row r="2">
      <c r="A2" s="2" t="inlineStr">
        <is>
          <t>Atualizado em: 21/07/2026</t>
        </is>
      </c>
    </row>
    <row r="3">
      <c r="A3" s="3" t="inlineStr">
        <is>
          <t>Código</t>
        </is>
      </c>
      <c r="B3" s="3" t="inlineStr">
        <is>
          <t>Produto</t>
        </is>
      </c>
      <c r="C3" s="3" t="inlineStr">
        <is>
          <t>Categoria</t>
        </is>
      </c>
      <c r="D3" s="3" t="inlineStr">
        <is>
          <t>Custo Unitário (R$)</t>
        </is>
      </c>
      <c r="E3" s="3" t="inlineStr">
        <is>
          <t>Preço de Venda (R$)</t>
        </is>
      </c>
      <c r="F3" s="3" t="inlineStr">
        <is>
          <t>Qtd. Vendida (mês)</t>
        </is>
      </c>
      <c r="G3" s="3" t="inlineStr">
        <is>
          <t>Receita Total (R$)</t>
        </is>
      </c>
      <c r="H3" s="3" t="inlineStr">
        <is>
          <t>Custo Total (R$)</t>
        </is>
      </c>
      <c r="I3" s="3" t="inlineStr">
        <is>
          <t>Lucro (R$)</t>
        </is>
      </c>
      <c r="J3" s="3" t="inlineStr">
        <is>
          <t>Margem (%)</t>
        </is>
      </c>
      <c r="K3" s="3" t="inlineStr">
        <is>
          <t>Status</t>
        </is>
      </c>
    </row>
    <row r="4">
      <c r="A4" s="4" t="inlineStr">
        <is>
          <t>P01</t>
        </is>
      </c>
      <c r="B4" s="5" t="inlineStr">
        <is>
          <t>Bolo de Chocolate</t>
        </is>
      </c>
      <c r="C4" s="4" t="inlineStr">
        <is>
          <t>Bolos</t>
        </is>
      </c>
      <c r="D4" s="6" t="n">
        <v>18.5</v>
      </c>
      <c r="E4" s="6" t="n">
        <v>45</v>
      </c>
      <c r="F4" s="7" t="n">
        <v>62</v>
      </c>
      <c r="G4" s="8">
        <f>E4*F4</f>
        <v/>
      </c>
      <c r="H4" s="8">
        <f>D4*F4</f>
        <v/>
      </c>
      <c r="I4" s="8">
        <f>G4-H4</f>
        <v/>
      </c>
      <c r="J4" s="9">
        <f>IFERROR(I4/G4,0)</f>
        <v/>
      </c>
      <c r="K4" s="4">
        <f>IF(J4&gt;=0.5,"Ótimo",IF(J4&gt;=0.3,"Bom","Atenção"))</f>
        <v/>
      </c>
    </row>
    <row r="5">
      <c r="A5" s="10" t="inlineStr">
        <is>
          <t>P02</t>
        </is>
      </c>
      <c r="B5" s="11" t="inlineStr">
        <is>
          <t>Brigadeiro Gourmet</t>
        </is>
      </c>
      <c r="C5" s="10" t="inlineStr">
        <is>
          <t>Doces</t>
        </is>
      </c>
      <c r="D5" s="6" t="n">
        <v>1.2</v>
      </c>
      <c r="E5" s="6" t="n">
        <v>4.5</v>
      </c>
      <c r="F5" s="7" t="n">
        <v>320</v>
      </c>
      <c r="G5" s="12">
        <f>E5*F5</f>
        <v/>
      </c>
      <c r="H5" s="12">
        <f>D5*F5</f>
        <v/>
      </c>
      <c r="I5" s="12">
        <f>G5-H5</f>
        <v/>
      </c>
      <c r="J5" s="13">
        <f>IFERROR(I5/G5,0)</f>
        <v/>
      </c>
      <c r="K5" s="10">
        <f>IF(J5&gt;=0.5,"Ótimo",IF(J5&gt;=0.3,"Bom","Atenção"))</f>
        <v/>
      </c>
    </row>
    <row r="6">
      <c r="A6" s="4" t="inlineStr">
        <is>
          <t>P03</t>
        </is>
      </c>
      <c r="B6" s="5" t="inlineStr">
        <is>
          <t>Torta de Morango</t>
        </is>
      </c>
      <c r="C6" s="4" t="inlineStr">
        <is>
          <t>Tortas</t>
        </is>
      </c>
      <c r="D6" s="6" t="n">
        <v>22</v>
      </c>
      <c r="E6" s="6" t="n">
        <v>58</v>
      </c>
      <c r="F6" s="7" t="n">
        <v>38</v>
      </c>
      <c r="G6" s="8">
        <f>E6*F6</f>
        <v/>
      </c>
      <c r="H6" s="8">
        <f>D6*F6</f>
        <v/>
      </c>
      <c r="I6" s="8">
        <f>G6-H6</f>
        <v/>
      </c>
      <c r="J6" s="9">
        <f>IFERROR(I6/G6,0)</f>
        <v/>
      </c>
      <c r="K6" s="4">
        <f>IF(J6&gt;=0.5,"Ótimo",IF(J6&gt;=0.3,"Bom","Atenção"))</f>
        <v/>
      </c>
    </row>
    <row r="7">
      <c r="A7" s="10" t="inlineStr">
        <is>
          <t>P04</t>
        </is>
      </c>
      <c r="B7" s="11" t="inlineStr">
        <is>
          <t>Cupcake Red Velvet</t>
        </is>
      </c>
      <c r="C7" s="10" t="inlineStr">
        <is>
          <t>Cupcakes</t>
        </is>
      </c>
      <c r="D7" s="6" t="n">
        <v>3.8</v>
      </c>
      <c r="E7" s="6" t="n">
        <v>9.9</v>
      </c>
      <c r="F7" s="7" t="n">
        <v>145</v>
      </c>
      <c r="G7" s="12">
        <f>E7*F7</f>
        <v/>
      </c>
      <c r="H7" s="12">
        <f>D7*F7</f>
        <v/>
      </c>
      <c r="I7" s="12">
        <f>G7-H7</f>
        <v/>
      </c>
      <c r="J7" s="13">
        <f>IFERROR(I7/G7,0)</f>
        <v/>
      </c>
      <c r="K7" s="10">
        <f>IF(J7&gt;=0.5,"Ótimo",IF(J7&gt;=0.3,"Bom","Atenção"))</f>
        <v/>
      </c>
    </row>
    <row r="8">
      <c r="A8" s="4" t="inlineStr">
        <is>
          <t>P05</t>
        </is>
      </c>
      <c r="B8" s="5" t="inlineStr">
        <is>
          <t>Pão de Mel</t>
        </is>
      </c>
      <c r="C8" s="4" t="inlineStr">
        <is>
          <t>Doces</t>
        </is>
      </c>
      <c r="D8" s="6" t="n">
        <v>2.1</v>
      </c>
      <c r="E8" s="6" t="n">
        <v>6.5</v>
      </c>
      <c r="F8" s="7" t="n">
        <v>210</v>
      </c>
      <c r="G8" s="8">
        <f>E8*F8</f>
        <v/>
      </c>
      <c r="H8" s="8">
        <f>D8*F8</f>
        <v/>
      </c>
      <c r="I8" s="8">
        <f>G8-H8</f>
        <v/>
      </c>
      <c r="J8" s="9">
        <f>IFERROR(I8/G8,0)</f>
        <v/>
      </c>
      <c r="K8" s="4">
        <f>IF(J8&gt;=0.5,"Ótimo",IF(J8&gt;=0.3,"Bom","Atenção"))</f>
        <v/>
      </c>
    </row>
    <row r="9">
      <c r="A9" s="10" t="inlineStr">
        <is>
          <t>P06</t>
        </is>
      </c>
      <c r="B9" s="11" t="inlineStr">
        <is>
          <t>Beijinho</t>
        </is>
      </c>
      <c r="C9" s="10" t="inlineStr">
        <is>
          <t>Doces</t>
        </is>
      </c>
      <c r="D9" s="6" t="n">
        <v>1</v>
      </c>
      <c r="E9" s="6" t="n">
        <v>3.5</v>
      </c>
      <c r="F9" s="7" t="n">
        <v>280</v>
      </c>
      <c r="G9" s="12">
        <f>E9*F9</f>
        <v/>
      </c>
      <c r="H9" s="12">
        <f>D9*F9</f>
        <v/>
      </c>
      <c r="I9" s="12">
        <f>G9-H9</f>
        <v/>
      </c>
      <c r="J9" s="13">
        <f>IFERROR(I9/G9,0)</f>
        <v/>
      </c>
      <c r="K9" s="10">
        <f>IF(J9&gt;=0.5,"Ótimo",IF(J9&gt;=0.3,"Bom","Atenção"))</f>
        <v/>
      </c>
    </row>
    <row r="10">
      <c r="A10" s="4" t="inlineStr">
        <is>
          <t>P07</t>
        </is>
      </c>
      <c r="B10" s="5" t="inlineStr">
        <is>
          <t>Macaron Francês</t>
        </is>
      </c>
      <c r="C10" s="4" t="inlineStr">
        <is>
          <t>Doces Finos</t>
        </is>
      </c>
      <c r="D10" s="6" t="n">
        <v>2.6</v>
      </c>
      <c r="E10" s="6" t="n">
        <v>7.9</v>
      </c>
      <c r="F10" s="7" t="n">
        <v>95</v>
      </c>
      <c r="G10" s="8">
        <f>E10*F10</f>
        <v/>
      </c>
      <c r="H10" s="8">
        <f>D10*F10</f>
        <v/>
      </c>
      <c r="I10" s="8">
        <f>G10-H10</f>
        <v/>
      </c>
      <c r="J10" s="9">
        <f>IFERROR(I10/G10,0)</f>
        <v/>
      </c>
      <c r="K10" s="4">
        <f>IF(J10&gt;=0.5,"Ótimo",IF(J10&gt;=0.3,"Bom","Atenção"))</f>
        <v/>
      </c>
    </row>
    <row r="11">
      <c r="A11" s="10" t="inlineStr">
        <is>
          <t>P08</t>
        </is>
      </c>
      <c r="B11" s="11" t="inlineStr">
        <is>
          <t>Torta de Limão</t>
        </is>
      </c>
      <c r="C11" s="10" t="inlineStr">
        <is>
          <t>Tortas</t>
        </is>
      </c>
      <c r="D11" s="6" t="n">
        <v>20</v>
      </c>
      <c r="E11" s="6" t="n">
        <v>52</v>
      </c>
      <c r="F11" s="7" t="n">
        <v>41</v>
      </c>
      <c r="G11" s="12">
        <f>E11*F11</f>
        <v/>
      </c>
      <c r="H11" s="12">
        <f>D11*F11</f>
        <v/>
      </c>
      <c r="I11" s="12">
        <f>G11-H11</f>
        <v/>
      </c>
      <c r="J11" s="13">
        <f>IFERROR(I11/G11,0)</f>
        <v/>
      </c>
      <c r="K11" s="10">
        <f>IF(J11&gt;=0.5,"Ótimo",IF(J11&gt;=0.3,"Bom","Atenção"))</f>
        <v/>
      </c>
    </row>
    <row r="12">
      <c r="A12" s="4" t="inlineStr">
        <is>
          <t>P09</t>
        </is>
      </c>
      <c r="B12" s="5" t="inlineStr">
        <is>
          <t>Brownie Recheado</t>
        </is>
      </c>
      <c r="C12" s="4" t="inlineStr">
        <is>
          <t>Doces</t>
        </is>
      </c>
      <c r="D12" s="6" t="n">
        <v>3.1</v>
      </c>
      <c r="E12" s="6" t="n">
        <v>8.5</v>
      </c>
      <c r="F12" s="7" t="n">
        <v>168</v>
      </c>
      <c r="G12" s="8">
        <f>E12*F12</f>
        <v/>
      </c>
      <c r="H12" s="8">
        <f>D12*F12</f>
        <v/>
      </c>
      <c r="I12" s="8">
        <f>G12-H12</f>
        <v/>
      </c>
      <c r="J12" s="9">
        <f>IFERROR(I12/G12,0)</f>
        <v/>
      </c>
      <c r="K12" s="4">
        <f>IF(J12&gt;=0.5,"Ótimo",IF(J12&gt;=0.3,"Bom","Atenção"))</f>
        <v/>
      </c>
    </row>
    <row r="13">
      <c r="A13" s="10" t="inlineStr">
        <is>
          <t>P10</t>
        </is>
      </c>
      <c r="B13" s="11" t="inlineStr">
        <is>
          <t>Cookie Recheado</t>
        </is>
      </c>
      <c r="C13" s="10" t="inlineStr">
        <is>
          <t>Doces</t>
        </is>
      </c>
      <c r="D13" s="6" t="n">
        <v>2.4</v>
      </c>
      <c r="E13" s="6" t="n">
        <v>6.9</v>
      </c>
      <c r="F13" s="7" t="n">
        <v>132</v>
      </c>
      <c r="G13" s="12">
        <f>E13*F13</f>
        <v/>
      </c>
      <c r="H13" s="12">
        <f>D13*F13</f>
        <v/>
      </c>
      <c r="I13" s="12">
        <f>G13-H13</f>
        <v/>
      </c>
      <c r="J13" s="13">
        <f>IFERROR(I13/G13,0)</f>
        <v/>
      </c>
      <c r="K13" s="10">
        <f>IF(J13&gt;=0.5,"Ótimo",IF(J13&gt;=0.3,"Bom","Atenção"))</f>
        <v/>
      </c>
    </row>
    <row r="14">
      <c r="A14" s="14" t="n"/>
      <c r="B14" s="14" t="inlineStr">
        <is>
          <t>TOTAL / MÉDIA</t>
        </is>
      </c>
      <c r="C14" s="14" t="n"/>
      <c r="D14" s="14" t="n"/>
      <c r="E14" s="14" t="n"/>
      <c r="F14" s="14">
        <f>SUM(F4:F13)</f>
        <v/>
      </c>
      <c r="G14" s="15">
        <f>SUM(G4:G13)</f>
        <v/>
      </c>
      <c r="H14" s="15">
        <f>SUM(H4:H13)</f>
        <v/>
      </c>
      <c r="I14" s="15">
        <f>SUM(I4:I13)</f>
        <v/>
      </c>
      <c r="J14" s="16">
        <f>IFERROR(AVERAGE(J4:J13),0)</f>
        <v/>
      </c>
      <c r="K14" s="14" t="n"/>
    </row>
  </sheetData>
  <mergeCells count="1">
    <mergeCell ref="A1:K1"/>
  </mergeCells>
  <conditionalFormatting sqref="K4:K13">
    <cfRule type="expression" priority="1" dxfId="0" stopIfTrue="1">
      <formula>K4="Ótimo"</formula>
    </cfRule>
    <cfRule type="expression" priority="2" dxfId="1" stopIfTrue="1">
      <formula>K4="Atenção"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8" customWidth="1" min="3" max="3"/>
    <col width="14" customWidth="1" min="4" max="4"/>
    <col width="20" customWidth="1" min="5" max="5"/>
    <col width="8" customWidth="1" min="6" max="6"/>
    <col width="17" customWidth="1" min="7" max="7"/>
    <col width="14" customWidth="1" min="8" max="8"/>
    <col width="20" customWidth="1" min="9" max="9"/>
    <col width="17" customWidth="1" min="10" max="10"/>
  </cols>
  <sheetData>
    <row r="1">
      <c r="A1" s="1" t="inlineStr">
        <is>
          <t>Doce Sabor Confeitaria - Registro de Pedidos</t>
        </is>
      </c>
    </row>
    <row r="2"/>
    <row r="3">
      <c r="A3" s="3" t="inlineStr">
        <is>
          <t>Nº Pedido</t>
        </is>
      </c>
      <c r="B3" s="3" t="inlineStr">
        <is>
          <t>Data</t>
        </is>
      </c>
      <c r="C3" s="3" t="inlineStr">
        <is>
          <t>Cliente</t>
        </is>
      </c>
      <c r="D3" s="3" t="inlineStr">
        <is>
          <t>Código Produto</t>
        </is>
      </c>
      <c r="E3" s="3" t="inlineStr">
        <is>
          <t>Produto</t>
        </is>
      </c>
      <c r="F3" s="3" t="inlineStr">
        <is>
          <t>Qtd.</t>
        </is>
      </c>
      <c r="G3" s="3" t="inlineStr">
        <is>
          <t>Preço Unitário (R$)</t>
        </is>
      </c>
      <c r="H3" s="3" t="inlineStr">
        <is>
          <t>Total (R$)</t>
        </is>
      </c>
      <c r="I3" s="3" t="inlineStr">
        <is>
          <t>Forma de Pagamento</t>
        </is>
      </c>
      <c r="J3" s="3" t="inlineStr">
        <is>
          <t>Status da Entrega</t>
        </is>
      </c>
    </row>
    <row r="4">
      <c r="A4" s="4" t="n">
        <v>1001</v>
      </c>
      <c r="B4" s="5" t="inlineStr">
        <is>
          <t>03/07/2026</t>
        </is>
      </c>
      <c r="C4" s="5" t="inlineStr">
        <is>
          <t>João Silva</t>
        </is>
      </c>
      <c r="D4" s="7" t="inlineStr">
        <is>
          <t>P01</t>
        </is>
      </c>
      <c r="E4" s="5">
        <f>IFERROR(VLOOKUP(D4,Produtos!$A$4:$K$13,2,FALSE),"")</f>
        <v/>
      </c>
      <c r="F4" s="7" t="n">
        <v>2</v>
      </c>
      <c r="G4" s="8">
        <f>IFERROR(VLOOKUP(D4,Produtos!$A$4:$K$13,5,FALSE),0)</f>
        <v/>
      </c>
      <c r="H4" s="8">
        <f>F4*G4</f>
        <v/>
      </c>
      <c r="I4" s="4" t="inlineStr">
        <is>
          <t>PIX</t>
        </is>
      </c>
      <c r="J4" s="4" t="inlineStr">
        <is>
          <t>Entregue</t>
        </is>
      </c>
    </row>
    <row r="5">
      <c r="A5" s="10" t="n">
        <v>1002</v>
      </c>
      <c r="B5" s="11" t="inlineStr">
        <is>
          <t>05/07/2026</t>
        </is>
      </c>
      <c r="C5" s="11" t="inlineStr">
        <is>
          <t>Maria Oliveira</t>
        </is>
      </c>
      <c r="D5" s="7" t="inlineStr">
        <is>
          <t>P02</t>
        </is>
      </c>
      <c r="E5" s="11">
        <f>IFERROR(VLOOKUP(D5,Produtos!$A$4:$K$13,2,FALSE),"")</f>
        <v/>
      </c>
      <c r="F5" s="7" t="n">
        <v>10</v>
      </c>
      <c r="G5" s="12">
        <f>IFERROR(VLOOKUP(D5,Produtos!$A$4:$K$13,5,FALSE),0)</f>
        <v/>
      </c>
      <c r="H5" s="12">
        <f>F5*G5</f>
        <v/>
      </c>
      <c r="I5" s="10" t="inlineStr">
        <is>
          <t>Cartão de Crédito</t>
        </is>
      </c>
      <c r="J5" s="10" t="inlineStr">
        <is>
          <t>Entregue</t>
        </is>
      </c>
    </row>
    <row r="6">
      <c r="A6" s="4" t="n">
        <v>1003</v>
      </c>
      <c r="B6" s="5" t="inlineStr">
        <is>
          <t>07/07/2026</t>
        </is>
      </c>
      <c r="C6" s="5" t="inlineStr">
        <is>
          <t>Pedro Santos</t>
        </is>
      </c>
      <c r="D6" s="7" t="inlineStr">
        <is>
          <t>P04</t>
        </is>
      </c>
      <c r="E6" s="5">
        <f>IFERROR(VLOOKUP(D6,Produtos!$A$4:$K$13,2,FALSE),"")</f>
        <v/>
      </c>
      <c r="F6" s="7" t="n">
        <v>6</v>
      </c>
      <c r="G6" s="8">
        <f>IFERROR(VLOOKUP(D6,Produtos!$A$4:$K$13,5,FALSE),0)</f>
        <v/>
      </c>
      <c r="H6" s="8">
        <f>F6*G6</f>
        <v/>
      </c>
      <c r="I6" s="4" t="inlineStr">
        <is>
          <t>Dinheiro</t>
        </is>
      </c>
      <c r="J6" s="4" t="inlineStr">
        <is>
          <t>Entregue</t>
        </is>
      </c>
    </row>
    <row r="7">
      <c r="A7" s="10" t="n">
        <v>1004</v>
      </c>
      <c r="B7" s="11" t="inlineStr">
        <is>
          <t>09/07/2026</t>
        </is>
      </c>
      <c r="C7" s="11" t="inlineStr">
        <is>
          <t>Ana Souza</t>
        </is>
      </c>
      <c r="D7" s="7" t="inlineStr">
        <is>
          <t>P05</t>
        </is>
      </c>
      <c r="E7" s="11">
        <f>IFERROR(VLOOKUP(D7,Produtos!$A$4:$K$13,2,FALSE),"")</f>
        <v/>
      </c>
      <c r="F7" s="7" t="n">
        <v>8</v>
      </c>
      <c r="G7" s="12">
        <f>IFERROR(VLOOKUP(D7,Produtos!$A$4:$K$13,5,FALSE),0)</f>
        <v/>
      </c>
      <c r="H7" s="12">
        <f>F7*G7</f>
        <v/>
      </c>
      <c r="I7" s="10" t="inlineStr">
        <is>
          <t>PIX</t>
        </is>
      </c>
      <c r="J7" s="10" t="inlineStr">
        <is>
          <t>A Caminho</t>
        </is>
      </c>
    </row>
    <row r="8">
      <c r="A8" s="4" t="n">
        <v>1005</v>
      </c>
      <c r="B8" s="5" t="inlineStr">
        <is>
          <t>11/07/2026</t>
        </is>
      </c>
      <c r="C8" s="5" t="inlineStr">
        <is>
          <t>Carlos Pereira</t>
        </is>
      </c>
      <c r="D8" s="7" t="inlineStr">
        <is>
          <t>P03</t>
        </is>
      </c>
      <c r="E8" s="5">
        <f>IFERROR(VLOOKUP(D8,Produtos!$A$4:$K$13,2,FALSE),"")</f>
        <v/>
      </c>
      <c r="F8" s="7" t="n">
        <v>1</v>
      </c>
      <c r="G8" s="8">
        <f>IFERROR(VLOOKUP(D8,Produtos!$A$4:$K$13,5,FALSE),0)</f>
        <v/>
      </c>
      <c r="H8" s="8">
        <f>F8*G8</f>
        <v/>
      </c>
      <c r="I8" s="4" t="inlineStr">
        <is>
          <t>Cartão de Débito</t>
        </is>
      </c>
      <c r="J8" s="4" t="inlineStr">
        <is>
          <t>Em Preparo</t>
        </is>
      </c>
    </row>
    <row r="9">
      <c r="A9" s="10" t="n">
        <v>1006</v>
      </c>
      <c r="B9" s="11" t="inlineStr">
        <is>
          <t>13/07/2026</t>
        </is>
      </c>
      <c r="C9" s="11" t="inlineStr">
        <is>
          <t>Juliana Costa</t>
        </is>
      </c>
      <c r="D9" s="7" t="inlineStr">
        <is>
          <t>P07</t>
        </is>
      </c>
      <c r="E9" s="11">
        <f>IFERROR(VLOOKUP(D9,Produtos!$A$4:$K$13,2,FALSE),"")</f>
        <v/>
      </c>
      <c r="F9" s="7" t="n">
        <v>12</v>
      </c>
      <c r="G9" s="12">
        <f>IFERROR(VLOOKUP(D9,Produtos!$A$4:$K$13,5,FALSE),0)</f>
        <v/>
      </c>
      <c r="H9" s="12">
        <f>F9*G9</f>
        <v/>
      </c>
      <c r="I9" s="10" t="inlineStr">
        <is>
          <t>PIX</t>
        </is>
      </c>
      <c r="J9" s="10" t="inlineStr">
        <is>
          <t>Entregue</t>
        </is>
      </c>
    </row>
    <row r="10">
      <c r="A10" s="4" t="n">
        <v>1007</v>
      </c>
      <c r="B10" s="5" t="inlineStr">
        <is>
          <t>15/07/2026</t>
        </is>
      </c>
      <c r="C10" s="5" t="inlineStr">
        <is>
          <t>Rafael Almeida</t>
        </is>
      </c>
      <c r="D10" s="7" t="inlineStr">
        <is>
          <t>P09</t>
        </is>
      </c>
      <c r="E10" s="5">
        <f>IFERROR(VLOOKUP(D10,Produtos!$A$4:$K$13,2,FALSE),"")</f>
        <v/>
      </c>
      <c r="F10" s="7" t="n">
        <v>5</v>
      </c>
      <c r="G10" s="8">
        <f>IFERROR(VLOOKUP(D10,Produtos!$A$4:$K$13,5,FALSE),0)</f>
        <v/>
      </c>
      <c r="H10" s="8">
        <f>F10*G10</f>
        <v/>
      </c>
      <c r="I10" s="4" t="inlineStr">
        <is>
          <t>Cartão de Crédito</t>
        </is>
      </c>
      <c r="J10" s="4" t="inlineStr">
        <is>
          <t>Cancelado</t>
        </is>
      </c>
    </row>
    <row r="11">
      <c r="A11" s="10" t="n">
        <v>1008</v>
      </c>
      <c r="B11" s="11" t="inlineStr">
        <is>
          <t>17/07/2026</t>
        </is>
      </c>
      <c r="C11" s="11" t="inlineStr">
        <is>
          <t>Camila Ferreira</t>
        </is>
      </c>
      <c r="D11" s="7" t="inlineStr">
        <is>
          <t>P08</t>
        </is>
      </c>
      <c r="E11" s="11">
        <f>IFERROR(VLOOKUP(D11,Produtos!$A$4:$K$13,2,FALSE),"")</f>
        <v/>
      </c>
      <c r="F11" s="7" t="n">
        <v>1</v>
      </c>
      <c r="G11" s="12">
        <f>IFERROR(VLOOKUP(D11,Produtos!$A$4:$K$13,5,FALSE),0)</f>
        <v/>
      </c>
      <c r="H11" s="12">
        <f>F11*G11</f>
        <v/>
      </c>
      <c r="I11" s="10" t="inlineStr">
        <is>
          <t>Dinheiro</t>
        </is>
      </c>
      <c r="J11" s="10" t="inlineStr">
        <is>
          <t>Entregue</t>
        </is>
      </c>
    </row>
    <row r="12">
      <c r="A12" s="4" t="n">
        <v>1009</v>
      </c>
      <c r="B12" s="5" t="inlineStr">
        <is>
          <t>19/07/2026</t>
        </is>
      </c>
      <c r="C12" s="5" t="inlineStr">
        <is>
          <t>João Silva</t>
        </is>
      </c>
      <c r="D12" s="7" t="inlineStr">
        <is>
          <t>P06</t>
        </is>
      </c>
      <c r="E12" s="5">
        <f>IFERROR(VLOOKUP(D12,Produtos!$A$4:$K$13,2,FALSE),"")</f>
        <v/>
      </c>
      <c r="F12" s="7" t="n">
        <v>15</v>
      </c>
      <c r="G12" s="8">
        <f>IFERROR(VLOOKUP(D12,Produtos!$A$4:$K$13,5,FALSE),0)</f>
        <v/>
      </c>
      <c r="H12" s="8">
        <f>F12*G12</f>
        <v/>
      </c>
      <c r="I12" s="4" t="inlineStr">
        <is>
          <t>PIX</t>
        </is>
      </c>
      <c r="J12" s="4" t="inlineStr">
        <is>
          <t>A Caminho</t>
        </is>
      </c>
    </row>
    <row r="13">
      <c r="A13" s="10" t="n">
        <v>1010</v>
      </c>
      <c r="B13" s="11" t="inlineStr">
        <is>
          <t>20/07/2026</t>
        </is>
      </c>
      <c r="C13" s="11" t="inlineStr">
        <is>
          <t>Maria Oliveira</t>
        </is>
      </c>
      <c r="D13" s="7" t="inlineStr">
        <is>
          <t>P10</t>
        </is>
      </c>
      <c r="E13" s="11">
        <f>IFERROR(VLOOKUP(D13,Produtos!$A$4:$K$13,2,FALSE),"")</f>
        <v/>
      </c>
      <c r="F13" s="7" t="n">
        <v>9</v>
      </c>
      <c r="G13" s="12">
        <f>IFERROR(VLOOKUP(D13,Produtos!$A$4:$K$13,5,FALSE),0)</f>
        <v/>
      </c>
      <c r="H13" s="12">
        <f>F13*G13</f>
        <v/>
      </c>
      <c r="I13" s="10" t="inlineStr">
        <is>
          <t>Cartão de Débito</t>
        </is>
      </c>
      <c r="J13" s="10" t="inlineStr">
        <is>
          <t>Em Preparo</t>
        </is>
      </c>
    </row>
    <row r="14">
      <c r="A14" s="14" t="n"/>
      <c r="B14" s="14" t="n"/>
      <c r="C14" s="14" t="inlineStr">
        <is>
          <t>TOTAL</t>
        </is>
      </c>
      <c r="D14" s="14" t="n"/>
      <c r="E14" s="14" t="n"/>
      <c r="F14" s="14" t="n"/>
      <c r="G14" s="14" t="n"/>
      <c r="H14" s="15">
        <f>SUM(H4:H13)</f>
        <v/>
      </c>
      <c r="I14" s="14" t="n"/>
      <c r="J14" s="14" t="n"/>
    </row>
  </sheetData>
  <mergeCells count="1">
    <mergeCell ref="A1:J1"/>
  </mergeCells>
  <conditionalFormatting sqref="J4:J13">
    <cfRule type="expression" priority="1" dxfId="1" stopIfTrue="1">
      <formula>J4="Cancelado"</formula>
    </cfRule>
    <cfRule type="expression" priority="2" dxfId="0" stopIfTrue="1">
      <formula>J4="Entregue"</formula>
    </cfRule>
  </conditionalFormatting>
  <dataValidations count="3">
    <dataValidation sqref="D4:D13" showErrorMessage="1" showInputMessage="1" allowBlank="1" type="list">
      <formula1>"P01,P02,P03,P04,P05,P06,P07,P08,P09,P10"</formula1>
    </dataValidation>
    <dataValidation sqref="I4:I13" showErrorMessage="1" showInputMessage="1" allowBlank="1" type="list">
      <formula1>"Dinheiro,Cartão de Crédito,Cartão de Débito,PIX"</formula1>
    </dataValidation>
    <dataValidation sqref="J4:J13" showErrorMessage="1" showInputMessage="1" allowBlank="1" type="list">
      <formula1>"Entregue,Em Preparo,A Caminho,Cancelado"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Dashboard - Doce Sabor Confeitaria</t>
        </is>
      </c>
    </row>
    <row r="2"/>
    <row r="3">
      <c r="A3" s="17" t="inlineStr">
        <is>
          <t>Indicadores Principais</t>
        </is>
      </c>
    </row>
    <row r="4">
      <c r="A4" s="18" t="inlineStr">
        <is>
          <t>Receita Total (Produtos)</t>
        </is>
      </c>
      <c r="B4" s="19">
        <f>Produtos!G14</f>
        <v/>
      </c>
    </row>
    <row r="5">
      <c r="A5" s="20" t="inlineStr">
        <is>
          <t>Lucro Total</t>
        </is>
      </c>
      <c r="B5" s="21">
        <f>Produtos!I14</f>
        <v/>
      </c>
    </row>
    <row r="6">
      <c r="A6" s="18" t="inlineStr">
        <is>
          <t>Margem Média</t>
        </is>
      </c>
      <c r="B6" s="22">
        <f>Produtos!J14</f>
        <v/>
      </c>
    </row>
    <row r="7">
      <c r="A7" s="20" t="inlineStr">
        <is>
          <t>Total de Pedidos</t>
        </is>
      </c>
      <c r="B7" s="23">
        <f>COUNTA(Pedidos!A4:A13)</f>
        <v/>
      </c>
    </row>
    <row r="8">
      <c r="A8" s="18" t="inlineStr">
        <is>
          <t>Faturamento em Pedidos</t>
        </is>
      </c>
      <c r="B8" s="19">
        <f>Pedidos!H14</f>
        <v/>
      </c>
    </row>
    <row r="9">
      <c r="A9" s="20" t="inlineStr">
        <is>
          <t>Pedidos Cancelados</t>
        </is>
      </c>
      <c r="B9" s="23">
        <f>COUNTIF(Pedidos!J4:J13,"Cancelado")</f>
        <v/>
      </c>
    </row>
    <row r="10"/>
    <row r="11"/>
    <row r="12">
      <c r="A12" s="24" t="inlineStr">
        <is>
          <t>Forma de Pagamento</t>
        </is>
      </c>
      <c r="B12" s="24" t="inlineStr">
        <is>
          <t>Qtd. Pedidos</t>
        </is>
      </c>
    </row>
    <row r="13">
      <c r="A13" s="25" t="inlineStr">
        <is>
          <t>Dinheiro</t>
        </is>
      </c>
      <c r="B13" s="26">
        <f>COUNTIF(Pedidos!$I$4:$I$13,A13)</f>
        <v/>
      </c>
    </row>
    <row r="14">
      <c r="A14" s="27" t="inlineStr">
        <is>
          <t>Cartão de Crédito</t>
        </is>
      </c>
      <c r="B14" s="28">
        <f>COUNTIF(Pedidos!$I$4:$I$13,A14)</f>
        <v/>
      </c>
    </row>
    <row r="15">
      <c r="A15" s="25" t="inlineStr">
        <is>
          <t>Cartão de Débito</t>
        </is>
      </c>
      <c r="B15" s="26">
        <f>COUNTIF(Pedidos!$I$4:$I$13,A15)</f>
        <v/>
      </c>
    </row>
    <row r="16">
      <c r="A16" s="27" t="inlineStr">
        <is>
          <t>PIX</t>
        </is>
      </c>
      <c r="B16" s="28">
        <f>COUNTIF(Pedidos!$I$4:$I$13,A16)</f>
        <v/>
      </c>
    </row>
  </sheetData>
  <mergeCells count="2">
    <mergeCell ref="A1:H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85" customWidth="1" min="2" max="2"/>
  </cols>
  <sheetData>
    <row r="1">
      <c r="A1" s="1" t="inlineStr">
        <is>
          <t>Instruções de Uso da Planilha</t>
        </is>
      </c>
    </row>
    <row r="2"/>
    <row r="3" ht="45" customHeight="1">
      <c r="A3" s="29" t="inlineStr">
        <is>
          <t>Objetivo</t>
        </is>
      </c>
      <c r="B3" s="30" t="inlineStr">
        <is>
          <t>Esta planilha auxilia o controle de produtos, custos, vendas e pedidos de uma confeitaria.</t>
        </is>
      </c>
    </row>
    <row r="4" ht="45" customHeight="1">
      <c r="A4" s="29" t="inlineStr">
        <is>
          <t>Aba Produtos</t>
        </is>
      </c>
      <c r="B4" s="30" t="inlineStr">
        <is>
          <t>Cadastro dos produtos com custo unitário, preço de venda e quantidade vendida no mês. As colunas Receita Total, Custo Total, Lucro e Margem (%) são calculadas automaticamente.</t>
        </is>
      </c>
    </row>
    <row r="5" ht="45" customHeight="1">
      <c r="A5" s="29" t="inlineStr">
        <is>
          <t>Coluna Status</t>
        </is>
      </c>
      <c r="B5" s="30" t="inlineStr">
        <is>
          <t>Classifica o produto como Ótimo (margem &gt;= 50%), Bom (margem &gt;= 30%) ou Atenção (abaixo de 30%).</t>
        </is>
      </c>
    </row>
    <row r="6" ht="45" customHeight="1">
      <c r="A6" s="29" t="inlineStr">
        <is>
          <t>Aba Pedidos</t>
        </is>
      </c>
      <c r="B6" s="30" t="inlineStr">
        <is>
          <t>Registre cada pedido informando o código do produto (lista suspensa). O nome do produto e o preço unitário são preenchidos automaticamente via VLOOKUP a partir da aba Produtos.</t>
        </is>
      </c>
    </row>
    <row r="7" ht="45" customHeight="1">
      <c r="A7" s="29" t="inlineStr">
        <is>
          <t>Formas de Pagamento e Status</t>
        </is>
      </c>
      <c r="B7" s="30" t="inlineStr">
        <is>
          <t>Use as listas suspensas para selecionar Forma de Pagamento e Status da Entrega, evitando erros de digitação.</t>
        </is>
      </c>
    </row>
    <row r="8" ht="45" customHeight="1">
      <c r="A8" s="29" t="inlineStr">
        <is>
          <t>Aba Dashboard</t>
        </is>
      </c>
      <c r="B8" s="30" t="inlineStr">
        <is>
          <t>Mostra os principais indicadores (KPIs), um gráfico de barras com a receita por produto e um gráfico de pizza com a distribuição das formas de pagamento dos pedidos.</t>
        </is>
      </c>
    </row>
    <row r="9" ht="45" customHeight="1">
      <c r="A9" s="29" t="inlineStr">
        <is>
          <t>Células Amarelas</t>
        </is>
      </c>
      <c r="B9" s="30" t="inlineStr">
        <is>
          <t>Indicam campos de entrada de dados (editáveis). As demais células possuem fórmulas e não devem ser sobrescritas.</t>
        </is>
      </c>
    </row>
    <row r="10" ht="45" customHeight="1">
      <c r="A10" s="29" t="inlineStr">
        <is>
          <t>Atualização</t>
        </is>
      </c>
      <c r="B10" s="30" t="inlineStr">
        <is>
          <t>Sempre que novos produtos ou pedidos forem cadastrados, os totais e gráficos são atualizados automaticamente.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2026-07-21T17:47:20Z</dcterms:created>
  <dcterms:modified xmlns:dcterms="http://purl.org/dc/terms/" xmlns:xsi="http://www.w3.org/2001/XMLSchema-instance" xsi:type="dcterms:W3CDTF">2026-07-21T17:47:20Z</dcterms:modified>
</cp:coreProperties>
</file>