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itura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Comparativ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#.##0"/>
    <numFmt numFmtId="166" formatCode="&quot;R$&quot; #.##0,00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color rgb="00FFFFFF"/>
      <sz val="16"/>
    </font>
    <font>
      <b val="1"/>
      <color rgb="00C8102E"/>
      <sz val="12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1E293B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7" fontId="0" fillId="3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3" fillId="7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Consumo Mensal (m³)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'Resumo'!B13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'Resumo'!$A$14:$A$23</f>
            </numRef>
          </cat>
          <val>
            <numRef>
              <f>'Resumo'!$B$14:$B$23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Mês/Ano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Consumo (m³)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Mensal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'Resumo'!C13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'Resumo'!$A$14:$A$23</f>
            </numRef>
          </cat>
          <val>
            <numRef>
              <f>'Resumo'!$C$14:$C$23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Mês/Ano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do Consumo por Unidade/Setor</a:t>
            </a:r>
          </a:p>
        </rich>
      </tx>
    </title>
    <plotArea>
      <pieChart>
        <varyColors val="1"/>
        <ser>
          <idx val="0"/>
          <order val="0"/>
          <tx>
            <strRef>
              <f>'Comparativo'!D2</f>
            </strRef>
          </tx>
          <spPr>
            <a:ln xmlns:a="http://schemas.openxmlformats.org/drawingml/2006/main">
              <a:prstDash val="solid"/>
            </a:ln>
          </spPr>
          <cat>
            <numRef>
              <f>'Comparativo'!$A$3:$A$12</f>
            </numRef>
          </cat>
          <val>
            <numRef>
              <f>'Comparativo'!$D$3:$D$12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Consumo Acumulado por Unidade/Setor (m³)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'Comparativo'!D2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'Comparativo'!$A$3:$A$12</f>
            </numRef>
          </cat>
          <val>
            <numRef>
              <f>'Comparativo'!$D$3:$D$12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Unidade/Setor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Consumo (m³)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Acumulado por Unidade/Setor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'Comparativo'!E2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'Comparativo'!$A$3:$A$12</f>
            </numRef>
          </cat>
          <val>
            <numRef>
              <f>'Comparativo'!$E$3:$E$12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Unidade/Setor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_rels/drawing2.xml.rels><Relationships xmlns="http://schemas.openxmlformats.org/package/2006/relationships"><Relationship Type="http://schemas.openxmlformats.org/officeDocument/2006/relationships/chart" Target="/xl/charts/chart4.xml" Id="rId1"/><Relationship Type="http://schemas.openxmlformats.org/officeDocument/2006/relationships/chart" Target="/xl/charts/chart5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38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16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33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20" customWidth="1" min="3" max="3"/>
    <col width="18" customWidth="1" min="4" max="4"/>
    <col width="18" customWidth="1" min="5" max="5"/>
    <col width="20" customWidth="1" min="6" max="6"/>
    <col width="16" customWidth="1" min="7" max="7"/>
    <col width="16" customWidth="1" min="8" max="8"/>
    <col width="16" customWidth="1" min="9" max="9"/>
    <col width="14" customWidth="1" min="10" max="10"/>
    <col width="16" customWidth="1" min="11" max="11"/>
    <col width="14" customWidth="1" min="12" max="12"/>
    <col width="14" customWidth="1" min="13" max="13"/>
    <col width="16" customWidth="1" min="14" max="14"/>
    <col width="28" customWidth="1" min="15" max="15"/>
  </cols>
  <sheetData>
    <row r="1" ht="26" customHeight="1">
      <c r="A1" s="1" t="inlineStr">
        <is>
          <t>CONTROLE DE CONSUMO DE ÁGUA - LEITURAS MENSAIS</t>
        </is>
      </c>
    </row>
    <row r="2">
      <c r="A2" s="2" t="inlineStr">
        <is>
          <t>Data da leitura</t>
        </is>
      </c>
      <c r="B2" s="2" t="inlineStr">
        <is>
          <t>Mês/Ano</t>
        </is>
      </c>
      <c r="C2" s="2" t="inlineStr">
        <is>
          <t>Unidade/Setor</t>
        </is>
      </c>
      <c r="D2" s="2" t="inlineStr">
        <is>
          <t>Cidade</t>
        </is>
      </c>
      <c r="E2" s="2" t="inlineStr">
        <is>
          <t>Responsável</t>
        </is>
      </c>
      <c r="F2" s="2" t="inlineStr">
        <is>
          <t>Matrícula do hidrômetro</t>
        </is>
      </c>
      <c r="G2" s="2" t="inlineStr">
        <is>
          <t>Leitura anterior (m³)</t>
        </is>
      </c>
      <c r="H2" s="2" t="inlineStr">
        <is>
          <t>Leitura atual (m³)</t>
        </is>
      </c>
      <c r="I2" s="2" t="inlineStr">
        <is>
          <t>Consumo do período (m³)</t>
        </is>
      </c>
      <c r="J2" s="2" t="inlineStr">
        <is>
          <t>Tarifa por m³ (R$)</t>
        </is>
      </c>
      <c r="K2" s="2" t="inlineStr">
        <is>
          <t>Valor estimado (R$)</t>
        </is>
      </c>
      <c r="L2" s="2" t="inlineStr">
        <is>
          <t>Meta de consumo (m³)</t>
        </is>
      </c>
      <c r="M2" s="2" t="inlineStr">
        <is>
          <t>Desvio vs meta (m³)</t>
        </is>
      </c>
      <c r="N2" s="2" t="inlineStr">
        <is>
          <t>Status</t>
        </is>
      </c>
      <c r="O2" s="2" t="inlineStr">
        <is>
          <t>Observações</t>
        </is>
      </c>
    </row>
    <row r="3">
      <c r="A3" s="21" t="n">
        <v>46037</v>
      </c>
      <c r="B3" s="4">
        <f>TEXT(A3,"mm/aaaa")</f>
        <v/>
      </c>
      <c r="C3" s="4" t="inlineStr">
        <is>
          <t>Bloco A</t>
        </is>
      </c>
      <c r="D3" s="4" t="inlineStr">
        <is>
          <t>São Paulo</t>
        </is>
      </c>
      <c r="E3" s="4" t="inlineStr">
        <is>
          <t>João Silva</t>
        </is>
      </c>
      <c r="F3" s="4" t="inlineStr">
        <is>
          <t>HD-10023</t>
        </is>
      </c>
      <c r="G3" s="22" t="n">
        <v>1200</v>
      </c>
      <c r="H3" s="22" t="n">
        <v>1245</v>
      </c>
      <c r="I3" s="23">
        <f>H3-G3</f>
        <v/>
      </c>
      <c r="J3" s="24" t="n">
        <v>5.8</v>
      </c>
      <c r="K3" s="25">
        <f>I3*J3</f>
        <v/>
      </c>
      <c r="L3" s="22" t="n">
        <v>45</v>
      </c>
      <c r="M3" s="23">
        <f>I3-L3</f>
        <v/>
      </c>
      <c r="N3" s="4">
        <f>IF(M3&gt;0,"Acima da meta","Dentro da meta")</f>
        <v/>
      </c>
      <c r="O3" s="9" t="inlineStr">
        <is>
          <t>Leitura dentro do padrão mensal</t>
        </is>
      </c>
    </row>
    <row r="4">
      <c r="A4" s="26" t="n">
        <v>46067</v>
      </c>
      <c r="B4" s="11">
        <f>TEXT(A4,"mm/aaaa")</f>
        <v/>
      </c>
      <c r="C4" s="11" t="inlineStr">
        <is>
          <t>Bloco B</t>
        </is>
      </c>
      <c r="D4" s="11" t="inlineStr">
        <is>
          <t>Rio de Janeiro</t>
        </is>
      </c>
      <c r="E4" s="11" t="inlineStr">
        <is>
          <t>Maria Oliveira</t>
        </is>
      </c>
      <c r="F4" s="11" t="inlineStr">
        <is>
          <t>HD-10088</t>
        </is>
      </c>
      <c r="G4" s="22" t="n">
        <v>980</v>
      </c>
      <c r="H4" s="22" t="n">
        <v>1050</v>
      </c>
      <c r="I4" s="27">
        <f>H4-G4</f>
        <v/>
      </c>
      <c r="J4" s="24" t="n">
        <v>6.2</v>
      </c>
      <c r="K4" s="28">
        <f>I4*J4</f>
        <v/>
      </c>
      <c r="L4" s="22" t="n">
        <v>60</v>
      </c>
      <c r="M4" s="27">
        <f>I4-L4</f>
        <v/>
      </c>
      <c r="N4" s="11">
        <f>IF(M4&gt;0,"Acima da meta","Dentro da meta")</f>
        <v/>
      </c>
      <c r="O4" s="9" t="inlineStr">
        <is>
          <t>Leitura dentro do padrão mensal</t>
        </is>
      </c>
    </row>
    <row r="5">
      <c r="A5" s="21" t="n">
        <v>46097</v>
      </c>
      <c r="B5" s="4">
        <f>TEXT(A5,"mm/aaaa")</f>
        <v/>
      </c>
      <c r="C5" s="4" t="inlineStr">
        <is>
          <t>Administração</t>
        </is>
      </c>
      <c r="D5" s="4" t="inlineStr">
        <is>
          <t>Belo Horizonte</t>
        </is>
      </c>
      <c r="E5" s="4" t="inlineStr">
        <is>
          <t>Pedro Santos</t>
        </is>
      </c>
      <c r="F5" s="4" t="inlineStr">
        <is>
          <t>HD-10145</t>
        </is>
      </c>
      <c r="G5" s="22" t="n">
        <v>3200</v>
      </c>
      <c r="H5" s="22" t="n">
        <v>3238</v>
      </c>
      <c r="I5" s="23">
        <f>H5-G5</f>
        <v/>
      </c>
      <c r="J5" s="24" t="n">
        <v>7.1</v>
      </c>
      <c r="K5" s="25">
        <f>I5*J5</f>
        <v/>
      </c>
      <c r="L5" s="22" t="n">
        <v>30</v>
      </c>
      <c r="M5" s="23">
        <f>I5-L5</f>
        <v/>
      </c>
      <c r="N5" s="4">
        <f>IF(M5&gt;0,"Acima da meta","Dentro da meta")</f>
        <v/>
      </c>
      <c r="O5" s="9" t="inlineStr">
        <is>
          <t>Leitura dentro do padrão mensal</t>
        </is>
      </c>
    </row>
    <row r="6">
      <c r="A6" s="26" t="n">
        <v>46124</v>
      </c>
      <c r="B6" s="11">
        <f>TEXT(A6,"mm/aaaa")</f>
        <v/>
      </c>
      <c r="C6" s="11" t="inlineStr">
        <is>
          <t>Sede Comercial</t>
        </is>
      </c>
      <c r="D6" s="11" t="inlineStr">
        <is>
          <t>Curitiba</t>
        </is>
      </c>
      <c r="E6" s="11" t="inlineStr">
        <is>
          <t>Ana Souza</t>
        </is>
      </c>
      <c r="F6" s="11" t="inlineStr">
        <is>
          <t>HD-10190</t>
        </is>
      </c>
      <c r="G6" s="22" t="n">
        <v>4100</v>
      </c>
      <c r="H6" s="22" t="n">
        <v>4210</v>
      </c>
      <c r="I6" s="27">
        <f>H6-G6</f>
        <v/>
      </c>
      <c r="J6" s="24" t="n">
        <v>8.35</v>
      </c>
      <c r="K6" s="28">
        <f>I6*J6</f>
        <v/>
      </c>
      <c r="L6" s="22" t="n">
        <v>90</v>
      </c>
      <c r="M6" s="27">
        <f>I6-L6</f>
        <v/>
      </c>
      <c r="N6" s="11">
        <f>IF(M6&gt;0,"Acima da meta","Dentro da meta")</f>
        <v/>
      </c>
      <c r="O6" s="9" t="inlineStr">
        <is>
          <t>Leitura dentro do padrão mensal</t>
        </is>
      </c>
    </row>
    <row r="7">
      <c r="A7" s="21" t="n">
        <v>46160</v>
      </c>
      <c r="B7" s="4">
        <f>TEXT(A7,"mm/aaaa")</f>
        <v/>
      </c>
      <c r="C7" s="4" t="inlineStr">
        <is>
          <t>Unidade Industrial</t>
        </is>
      </c>
      <c r="D7" s="4" t="inlineStr">
        <is>
          <t>Porto Alegre</t>
        </is>
      </c>
      <c r="E7" s="4" t="inlineStr">
        <is>
          <t>Carlos Pereira</t>
        </is>
      </c>
      <c r="F7" s="4" t="inlineStr">
        <is>
          <t>HD-10233</t>
        </is>
      </c>
      <c r="G7" s="22" t="n">
        <v>8600</v>
      </c>
      <c r="H7" s="22" t="n">
        <v>8720</v>
      </c>
      <c r="I7" s="23">
        <f>H7-G7</f>
        <v/>
      </c>
      <c r="J7" s="24" t="n">
        <v>9.9</v>
      </c>
      <c r="K7" s="25">
        <f>I7*J7</f>
        <v/>
      </c>
      <c r="L7" s="22" t="n">
        <v>100</v>
      </c>
      <c r="M7" s="23">
        <f>I7-L7</f>
        <v/>
      </c>
      <c r="N7" s="4">
        <f>IF(M7&gt;0,"Acima da meta","Dentro da meta")</f>
        <v/>
      </c>
      <c r="O7" s="9" t="inlineStr">
        <is>
          <t>Leitura dentro do padrão mensal</t>
        </is>
      </c>
    </row>
    <row r="8">
      <c r="A8" s="26" t="n">
        <v>46183</v>
      </c>
      <c r="B8" s="11">
        <f>TEXT(A8,"mm/aaaa")</f>
        <v/>
      </c>
      <c r="C8" s="11" t="inlineStr">
        <is>
          <t>Escola Municipal</t>
        </is>
      </c>
      <c r="D8" s="11" t="inlineStr">
        <is>
          <t>Salvador</t>
        </is>
      </c>
      <c r="E8" s="11" t="inlineStr">
        <is>
          <t>Juliana Costa</t>
        </is>
      </c>
      <c r="F8" s="11" t="inlineStr">
        <is>
          <t>HD-10287</t>
        </is>
      </c>
      <c r="G8" s="22" t="n">
        <v>2100</v>
      </c>
      <c r="H8" s="22" t="n">
        <v>2138</v>
      </c>
      <c r="I8" s="27">
        <f>H8-G8</f>
        <v/>
      </c>
      <c r="J8" s="24" t="n">
        <v>6.75</v>
      </c>
      <c r="K8" s="28">
        <f>I8*J8</f>
        <v/>
      </c>
      <c r="L8" s="22" t="n">
        <v>35</v>
      </c>
      <c r="M8" s="27">
        <f>I8-L8</f>
        <v/>
      </c>
      <c r="N8" s="11">
        <f>IF(M8&gt;0,"Acima da meta","Dentro da meta")</f>
        <v/>
      </c>
      <c r="O8" s="9" t="inlineStr">
        <is>
          <t>Leitura dentro do padrão mensal</t>
        </is>
      </c>
    </row>
    <row r="9">
      <c r="A9" s="21" t="n">
        <v>46223</v>
      </c>
      <c r="B9" s="4">
        <f>TEXT(A9,"mm/aaaa")</f>
        <v/>
      </c>
      <c r="C9" s="4" t="inlineStr">
        <is>
          <t>Hospital Público</t>
        </is>
      </c>
      <c r="D9" s="4" t="inlineStr">
        <is>
          <t>Recife</t>
        </is>
      </c>
      <c r="E9" s="4" t="inlineStr">
        <is>
          <t>Rafael Almeida</t>
        </is>
      </c>
      <c r="F9" s="4" t="inlineStr">
        <is>
          <t>HD-10321</t>
        </is>
      </c>
      <c r="G9" s="22" t="n">
        <v>9800</v>
      </c>
      <c r="H9" s="22" t="n">
        <v>9918</v>
      </c>
      <c r="I9" s="23">
        <f>H9-G9</f>
        <v/>
      </c>
      <c r="J9" s="24" t="n">
        <v>10.4</v>
      </c>
      <c r="K9" s="25">
        <f>I9*J9</f>
        <v/>
      </c>
      <c r="L9" s="22" t="n">
        <v>100</v>
      </c>
      <c r="M9" s="23">
        <f>I9-L9</f>
        <v/>
      </c>
      <c r="N9" s="4">
        <f>IF(M9&gt;0,"Acima da meta","Dentro da meta")</f>
        <v/>
      </c>
      <c r="O9" s="9" t="inlineStr">
        <is>
          <t>Leitura dentro do padrão mensal</t>
        </is>
      </c>
    </row>
    <row r="10">
      <c r="A10" s="26" t="n">
        <v>46243</v>
      </c>
      <c r="B10" s="11">
        <f>TEXT(A10,"mm/aaaa")</f>
        <v/>
      </c>
      <c r="C10" s="11" t="inlineStr">
        <is>
          <t>Shopping Center</t>
        </is>
      </c>
      <c r="D10" s="11" t="inlineStr">
        <is>
          <t>Fortaleza</t>
        </is>
      </c>
      <c r="E10" s="11" t="inlineStr">
        <is>
          <t>Camila Ferreira</t>
        </is>
      </c>
      <c r="F10" s="11" t="inlineStr">
        <is>
          <t>HD-10365</t>
        </is>
      </c>
      <c r="G10" s="22" t="n">
        <v>12500</v>
      </c>
      <c r="H10" s="22" t="n">
        <v>12620</v>
      </c>
      <c r="I10" s="27">
        <f>H10-G10</f>
        <v/>
      </c>
      <c r="J10" s="24" t="n">
        <v>12.4</v>
      </c>
      <c r="K10" s="28">
        <f>I10*J10</f>
        <v/>
      </c>
      <c r="L10" s="22" t="n">
        <v>110</v>
      </c>
      <c r="M10" s="27">
        <f>I10-L10</f>
        <v/>
      </c>
      <c r="N10" s="11">
        <f>IF(M10&gt;0,"Acima da meta","Dentro da meta")</f>
        <v/>
      </c>
      <c r="O10" s="9" t="inlineStr">
        <is>
          <t>Leitura dentro do padrão mensal</t>
        </is>
      </c>
    </row>
    <row r="11">
      <c r="A11" s="21" t="n">
        <v>46282</v>
      </c>
      <c r="B11" s="4">
        <f>TEXT(A11,"mm/aaaa")</f>
        <v/>
      </c>
      <c r="C11" s="4" t="inlineStr">
        <is>
          <t>Condomínio Jardim</t>
        </is>
      </c>
      <c r="D11" s="4" t="inlineStr">
        <is>
          <t>São Paulo</t>
        </is>
      </c>
      <c r="E11" s="4" t="inlineStr">
        <is>
          <t>Lucas Rodrigues</t>
        </is>
      </c>
      <c r="F11" s="4" t="inlineStr">
        <is>
          <t>HD-10402</t>
        </is>
      </c>
      <c r="G11" s="22" t="n">
        <v>1500</v>
      </c>
      <c r="H11" s="22" t="n">
        <v>1560</v>
      </c>
      <c r="I11" s="23">
        <f>H11-G11</f>
        <v/>
      </c>
      <c r="J11" s="24" t="n">
        <v>6.95</v>
      </c>
      <c r="K11" s="25">
        <f>I11*J11</f>
        <v/>
      </c>
      <c r="L11" s="22" t="n">
        <v>55</v>
      </c>
      <c r="M11" s="23">
        <f>I11-L11</f>
        <v/>
      </c>
      <c r="N11" s="4">
        <f>IF(M11&gt;0,"Acima da meta","Dentro da meta")</f>
        <v/>
      </c>
      <c r="O11" s="9" t="inlineStr">
        <is>
          <t>Leitura dentro do padrão mensal</t>
        </is>
      </c>
    </row>
    <row r="12">
      <c r="A12" s="26" t="n">
        <v>46316</v>
      </c>
      <c r="B12" s="11">
        <f>TEXT(A12,"mm/aaaa")</f>
        <v/>
      </c>
      <c r="C12" s="11" t="inlineStr">
        <is>
          <t>Prefeitura Municipal</t>
        </is>
      </c>
      <c r="D12" s="11" t="inlineStr">
        <is>
          <t>Rio de Janeiro</t>
        </is>
      </c>
      <c r="E12" s="11" t="inlineStr">
        <is>
          <t>Fernanda Lima</t>
        </is>
      </c>
      <c r="F12" s="11" t="inlineStr">
        <is>
          <t>HD-10457</t>
        </is>
      </c>
      <c r="G12" s="22" t="n">
        <v>5300</v>
      </c>
      <c r="H12" s="22" t="n">
        <v>5395</v>
      </c>
      <c r="I12" s="27">
        <f>H12-G12</f>
        <v/>
      </c>
      <c r="J12" s="24" t="n">
        <v>7.6</v>
      </c>
      <c r="K12" s="28">
        <f>I12*J12</f>
        <v/>
      </c>
      <c r="L12" s="22" t="n">
        <v>80</v>
      </c>
      <c r="M12" s="27">
        <f>I12-L12</f>
        <v/>
      </c>
      <c r="N12" s="11">
        <f>IF(M12&gt;0,"Acima da meta","Dentro da meta")</f>
        <v/>
      </c>
      <c r="O12" s="9" t="inlineStr">
        <is>
          <t>Leitura dentro do padrão mensal</t>
        </is>
      </c>
    </row>
  </sheetData>
  <mergeCells count="1">
    <mergeCell ref="A1:O1"/>
  </mergeCells>
  <conditionalFormatting sqref="N3:N12">
    <cfRule type="expression" priority="1" dxfId="0" stopIfTrue="1">
      <formula>N3="Dentro da meta"</formula>
    </cfRule>
    <cfRule type="expression" priority="2" dxfId="1" stopIfTrue="1">
      <formula>N3="Acima da meta"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0" customWidth="1" min="3" max="3"/>
    <col width="16" customWidth="1" min="4" max="4"/>
    <col width="16" customWidth="1" min="5" max="5"/>
  </cols>
  <sheetData>
    <row r="1" ht="26" customHeight="1">
      <c r="A1" s="1" t="inlineStr">
        <is>
          <t>PAINEL DE INDICADORES - CONSUMO DE ÁGUA</t>
        </is>
      </c>
    </row>
    <row r="2"/>
    <row r="3">
      <c r="A3" s="14" t="inlineStr">
        <is>
          <t>Indicador</t>
        </is>
      </c>
      <c r="B3" s="14" t="inlineStr">
        <is>
          <t>Valor</t>
        </is>
      </c>
    </row>
    <row r="4">
      <c r="A4" s="15" t="inlineStr">
        <is>
          <t>Consumo total (m³)</t>
        </is>
      </c>
      <c r="B4" s="23">
        <f>SUM(Leituras!I3:I12)</f>
        <v/>
      </c>
    </row>
    <row r="5">
      <c r="A5" s="16" t="inlineStr">
        <is>
          <t>Custo total (R$)</t>
        </is>
      </c>
      <c r="B5" s="28">
        <f>SUM(Leituras!K3:K12)</f>
        <v/>
      </c>
    </row>
    <row r="6">
      <c r="A6" s="15" t="inlineStr">
        <is>
          <t>Consumo médio mensal (m³)</t>
        </is>
      </c>
      <c r="B6" s="23">
        <f>AVERAGE(Leituras!I3:I12)</f>
        <v/>
      </c>
    </row>
    <row r="7">
      <c r="A7" s="16" t="inlineStr">
        <is>
          <t>Maior consumo do período (m³)</t>
        </is>
      </c>
      <c r="B7" s="27">
        <f>MAX(Leituras!I3:I12)</f>
        <v/>
      </c>
    </row>
    <row r="8">
      <c r="A8" s="15" t="inlineStr">
        <is>
          <t>Menor consumo do período (m³)</t>
        </is>
      </c>
      <c r="B8" s="23">
        <f>MIN(Leituras!I3:I12)</f>
        <v/>
      </c>
    </row>
    <row r="9">
      <c r="A9" s="16" t="inlineStr">
        <is>
          <t>Quantidade de leituras acima da meta</t>
        </is>
      </c>
      <c r="B9" s="27">
        <f>COUNTIF(Leituras!N3:N12,"Acima da meta")</f>
        <v/>
      </c>
    </row>
    <row r="10">
      <c r="A10" s="15" t="inlineStr">
        <is>
          <t>Percentual acima da meta</t>
        </is>
      </c>
      <c r="B10" s="29">
        <f>IFERROR(COUNTIF(Leituras!N3:N12,"Acima da meta")/COUNT(Leituras!I3:I12),0)</f>
        <v/>
      </c>
    </row>
    <row r="11"/>
    <row r="12"/>
    <row r="13">
      <c r="A13" s="14" t="inlineStr">
        <is>
          <t>Mês/Ano</t>
        </is>
      </c>
      <c r="B13" s="14" t="inlineStr">
        <is>
          <t>Consumo mensal (m³)</t>
        </is>
      </c>
      <c r="C13" s="14" t="inlineStr">
        <is>
          <t>Custo mensal (R$)</t>
        </is>
      </c>
    </row>
    <row r="14">
      <c r="A14" s="4" t="inlineStr">
        <is>
          <t>01/2026</t>
        </is>
      </c>
      <c r="B14" s="23">
        <f>SUMIF(Leituras!B3:B12,A14,Leituras!I3:I12)</f>
        <v/>
      </c>
      <c r="C14" s="25">
        <f>SUMIF(Leituras!B3:B12,A14,Leituras!K3:K12)</f>
        <v/>
      </c>
    </row>
    <row r="15">
      <c r="A15" s="11" t="inlineStr">
        <is>
          <t>02/2026</t>
        </is>
      </c>
      <c r="B15" s="27">
        <f>SUMIF(Leituras!B3:B12,A15,Leituras!I3:I12)</f>
        <v/>
      </c>
      <c r="C15" s="28">
        <f>SUMIF(Leituras!B3:B12,A15,Leituras!K3:K12)</f>
        <v/>
      </c>
    </row>
    <row r="16">
      <c r="A16" s="4" t="inlineStr">
        <is>
          <t>03/2026</t>
        </is>
      </c>
      <c r="B16" s="23">
        <f>SUMIF(Leituras!B3:B12,A16,Leituras!I3:I12)</f>
        <v/>
      </c>
      <c r="C16" s="25">
        <f>SUMIF(Leituras!B3:B12,A16,Leituras!K3:K12)</f>
        <v/>
      </c>
    </row>
    <row r="17">
      <c r="A17" s="11" t="inlineStr">
        <is>
          <t>04/2026</t>
        </is>
      </c>
      <c r="B17" s="27">
        <f>SUMIF(Leituras!B3:B12,A17,Leituras!I3:I12)</f>
        <v/>
      </c>
      <c r="C17" s="28">
        <f>SUMIF(Leituras!B3:B12,A17,Leituras!K3:K12)</f>
        <v/>
      </c>
    </row>
    <row r="18">
      <c r="A18" s="4" t="inlineStr">
        <is>
          <t>05/2026</t>
        </is>
      </c>
      <c r="B18" s="23">
        <f>SUMIF(Leituras!B3:B12,A18,Leituras!I3:I12)</f>
        <v/>
      </c>
      <c r="C18" s="25">
        <f>SUMIF(Leituras!B3:B12,A18,Leituras!K3:K12)</f>
        <v/>
      </c>
    </row>
    <row r="19">
      <c r="A19" s="11" t="inlineStr">
        <is>
          <t>06/2026</t>
        </is>
      </c>
      <c r="B19" s="27">
        <f>SUMIF(Leituras!B3:B12,A19,Leituras!I3:I12)</f>
        <v/>
      </c>
      <c r="C19" s="28">
        <f>SUMIF(Leituras!B3:B12,A19,Leituras!K3:K12)</f>
        <v/>
      </c>
    </row>
    <row r="20">
      <c r="A20" s="4" t="inlineStr">
        <is>
          <t>07/2026</t>
        </is>
      </c>
      <c r="B20" s="23">
        <f>SUMIF(Leituras!B3:B12,A20,Leituras!I3:I12)</f>
        <v/>
      </c>
      <c r="C20" s="25">
        <f>SUMIF(Leituras!B3:B12,A20,Leituras!K3:K12)</f>
        <v/>
      </c>
    </row>
    <row r="21">
      <c r="A21" s="11" t="inlineStr">
        <is>
          <t>08/2026</t>
        </is>
      </c>
      <c r="B21" s="27">
        <f>SUMIF(Leituras!B3:B12,A21,Leituras!I3:I12)</f>
        <v/>
      </c>
      <c r="C21" s="28">
        <f>SUMIF(Leituras!B3:B12,A21,Leituras!K3:K12)</f>
        <v/>
      </c>
    </row>
    <row r="22">
      <c r="A22" s="4" t="inlineStr">
        <is>
          <t>09/2026</t>
        </is>
      </c>
      <c r="B22" s="23">
        <f>SUMIF(Leituras!B3:B12,A22,Leituras!I3:I12)</f>
        <v/>
      </c>
      <c r="C22" s="25">
        <f>SUMIF(Leituras!B3:B12,A22,Leituras!K3:K12)</f>
        <v/>
      </c>
    </row>
    <row r="23">
      <c r="A23" s="11" t="inlineStr">
        <is>
          <t>10/2026</t>
        </is>
      </c>
      <c r="B23" s="27">
        <f>SUMIF(Leituras!B3:B12,A23,Leituras!I3:I12)</f>
        <v/>
      </c>
      <c r="C23" s="28">
        <f>SUMIF(Leituras!B3:B12,A23,Leituras!K3:K12)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20" customWidth="1" min="4" max="4"/>
    <col width="18" customWidth="1" min="5" max="5"/>
    <col width="18" customWidth="1" min="6" max="6"/>
    <col width="16" customWidth="1" min="7" max="7"/>
    <col width="16" customWidth="1" min="8" max="8"/>
  </cols>
  <sheetData>
    <row r="1" ht="26" customHeight="1">
      <c r="A1" s="1" t="inlineStr">
        <is>
          <t>COMPARATIVO DE CONSUMO POR UNIDADE/SETOR</t>
        </is>
      </c>
    </row>
    <row r="2">
      <c r="A2" s="2" t="inlineStr">
        <is>
          <t>Unidade/Setor</t>
        </is>
      </c>
      <c r="B2" s="2" t="inlineStr">
        <is>
          <t>Cidade</t>
        </is>
      </c>
      <c r="C2" s="2" t="inlineStr">
        <is>
          <t>Total de leituras</t>
        </is>
      </c>
      <c r="D2" s="2" t="inlineStr">
        <is>
          <t>Consumo acumulado (m³)</t>
        </is>
      </c>
      <c r="E2" s="2" t="inlineStr">
        <is>
          <t>Custo acumulado (R$)</t>
        </is>
      </c>
      <c r="F2" s="2" t="inlineStr">
        <is>
          <t>Consumo médio (m³)</t>
        </is>
      </c>
      <c r="G2" s="2" t="inlineStr">
        <is>
          <t>Meta média (m³)</t>
        </is>
      </c>
      <c r="H2" s="2" t="inlineStr">
        <is>
          <t>% acima da meta</t>
        </is>
      </c>
    </row>
    <row r="3">
      <c r="A3" s="4" t="inlineStr">
        <is>
          <t>Bloco A</t>
        </is>
      </c>
      <c r="B3" s="4">
        <f>IFERROR(VLOOKUP(A3,Leituras!$C$3:$D$12,2,0),"")</f>
        <v/>
      </c>
      <c r="C3" s="23">
        <f>COUNTIF(Leituras!$C$3:$C$12,A3)</f>
        <v/>
      </c>
      <c r="D3" s="23">
        <f>IFERROR(SUMIF(Leituras!$C$3:$C$12,A3,Leituras!$I$3:$I$12),0)</f>
        <v/>
      </c>
      <c r="E3" s="25">
        <f>IFERROR(SUMIF(Leituras!$C$3:$C$12,A3,Leituras!$K$3:$K$12),0)</f>
        <v/>
      </c>
      <c r="F3" s="23">
        <f>IFERROR(AVERAGEIF(Leituras!$C$3:$C$12,A3,Leituras!$I$3:$I$12),0)</f>
        <v/>
      </c>
      <c r="G3" s="23">
        <f>IFERROR(AVERAGEIF(Leituras!$C$3:$C$12,A3,Leituras!$L$3:$L$12),0)</f>
        <v/>
      </c>
      <c r="H3" s="29">
        <f>IFERROR(COUNTIFS(Leituras!$C$3:$C$12,A3,Leituras!$N$3:$N$12,"Acima da meta")/C3,0)</f>
        <v/>
      </c>
    </row>
    <row r="4">
      <c r="A4" s="11" t="inlineStr">
        <is>
          <t>Bloco B</t>
        </is>
      </c>
      <c r="B4" s="11">
        <f>IFERROR(VLOOKUP(A4,Leituras!$C$3:$D$12,2,0),"")</f>
        <v/>
      </c>
      <c r="C4" s="27">
        <f>COUNTIF(Leituras!$C$3:$C$12,A4)</f>
        <v/>
      </c>
      <c r="D4" s="27">
        <f>IFERROR(SUMIF(Leituras!$C$3:$C$12,A4,Leituras!$I$3:$I$12),0)</f>
        <v/>
      </c>
      <c r="E4" s="28">
        <f>IFERROR(SUMIF(Leituras!$C$3:$C$12,A4,Leituras!$K$3:$K$12),0)</f>
        <v/>
      </c>
      <c r="F4" s="27">
        <f>IFERROR(AVERAGEIF(Leituras!$C$3:$C$12,A4,Leituras!$I$3:$I$12),0)</f>
        <v/>
      </c>
      <c r="G4" s="27">
        <f>IFERROR(AVERAGEIF(Leituras!$C$3:$C$12,A4,Leituras!$L$3:$L$12),0)</f>
        <v/>
      </c>
      <c r="H4" s="30">
        <f>IFERROR(COUNTIFS(Leituras!$C$3:$C$12,A4,Leituras!$N$3:$N$12,"Acima da meta")/C4,0)</f>
        <v/>
      </c>
    </row>
    <row r="5">
      <c r="A5" s="4" t="inlineStr">
        <is>
          <t>Administração</t>
        </is>
      </c>
      <c r="B5" s="4">
        <f>IFERROR(VLOOKUP(A5,Leituras!$C$3:$D$12,2,0),"")</f>
        <v/>
      </c>
      <c r="C5" s="23">
        <f>COUNTIF(Leituras!$C$3:$C$12,A5)</f>
        <v/>
      </c>
      <c r="D5" s="23">
        <f>IFERROR(SUMIF(Leituras!$C$3:$C$12,A5,Leituras!$I$3:$I$12),0)</f>
        <v/>
      </c>
      <c r="E5" s="25">
        <f>IFERROR(SUMIF(Leituras!$C$3:$C$12,A5,Leituras!$K$3:$K$12),0)</f>
        <v/>
      </c>
      <c r="F5" s="23">
        <f>IFERROR(AVERAGEIF(Leituras!$C$3:$C$12,A5,Leituras!$I$3:$I$12),0)</f>
        <v/>
      </c>
      <c r="G5" s="23">
        <f>IFERROR(AVERAGEIF(Leituras!$C$3:$C$12,A5,Leituras!$L$3:$L$12),0)</f>
        <v/>
      </c>
      <c r="H5" s="29">
        <f>IFERROR(COUNTIFS(Leituras!$C$3:$C$12,A5,Leituras!$N$3:$N$12,"Acima da meta")/C5,0)</f>
        <v/>
      </c>
    </row>
    <row r="6">
      <c r="A6" s="11" t="inlineStr">
        <is>
          <t>Sede Comercial</t>
        </is>
      </c>
      <c r="B6" s="11">
        <f>IFERROR(VLOOKUP(A6,Leituras!$C$3:$D$12,2,0),"")</f>
        <v/>
      </c>
      <c r="C6" s="27">
        <f>COUNTIF(Leituras!$C$3:$C$12,A6)</f>
        <v/>
      </c>
      <c r="D6" s="27">
        <f>IFERROR(SUMIF(Leituras!$C$3:$C$12,A6,Leituras!$I$3:$I$12),0)</f>
        <v/>
      </c>
      <c r="E6" s="28">
        <f>IFERROR(SUMIF(Leituras!$C$3:$C$12,A6,Leituras!$K$3:$K$12),0)</f>
        <v/>
      </c>
      <c r="F6" s="27">
        <f>IFERROR(AVERAGEIF(Leituras!$C$3:$C$12,A6,Leituras!$I$3:$I$12),0)</f>
        <v/>
      </c>
      <c r="G6" s="27">
        <f>IFERROR(AVERAGEIF(Leituras!$C$3:$C$12,A6,Leituras!$L$3:$L$12),0)</f>
        <v/>
      </c>
      <c r="H6" s="30">
        <f>IFERROR(COUNTIFS(Leituras!$C$3:$C$12,A6,Leituras!$N$3:$N$12,"Acima da meta")/C6,0)</f>
        <v/>
      </c>
    </row>
    <row r="7">
      <c r="A7" s="4" t="inlineStr">
        <is>
          <t>Unidade Industrial</t>
        </is>
      </c>
      <c r="B7" s="4">
        <f>IFERROR(VLOOKUP(A7,Leituras!$C$3:$D$12,2,0),"")</f>
        <v/>
      </c>
      <c r="C7" s="23">
        <f>COUNTIF(Leituras!$C$3:$C$12,A7)</f>
        <v/>
      </c>
      <c r="D7" s="23">
        <f>IFERROR(SUMIF(Leituras!$C$3:$C$12,A7,Leituras!$I$3:$I$12),0)</f>
        <v/>
      </c>
      <c r="E7" s="25">
        <f>IFERROR(SUMIF(Leituras!$C$3:$C$12,A7,Leituras!$K$3:$K$12),0)</f>
        <v/>
      </c>
      <c r="F7" s="23">
        <f>IFERROR(AVERAGEIF(Leituras!$C$3:$C$12,A7,Leituras!$I$3:$I$12),0)</f>
        <v/>
      </c>
      <c r="G7" s="23">
        <f>IFERROR(AVERAGEIF(Leituras!$C$3:$C$12,A7,Leituras!$L$3:$L$12),0)</f>
        <v/>
      </c>
      <c r="H7" s="29">
        <f>IFERROR(COUNTIFS(Leituras!$C$3:$C$12,A7,Leituras!$N$3:$N$12,"Acima da meta")/C7,0)</f>
        <v/>
      </c>
    </row>
    <row r="8">
      <c r="A8" s="11" t="inlineStr">
        <is>
          <t>Escola Municipal</t>
        </is>
      </c>
      <c r="B8" s="11">
        <f>IFERROR(VLOOKUP(A8,Leituras!$C$3:$D$12,2,0),"")</f>
        <v/>
      </c>
      <c r="C8" s="27">
        <f>COUNTIF(Leituras!$C$3:$C$12,A8)</f>
        <v/>
      </c>
      <c r="D8" s="27">
        <f>IFERROR(SUMIF(Leituras!$C$3:$C$12,A8,Leituras!$I$3:$I$12),0)</f>
        <v/>
      </c>
      <c r="E8" s="28">
        <f>IFERROR(SUMIF(Leituras!$C$3:$C$12,A8,Leituras!$K$3:$K$12),0)</f>
        <v/>
      </c>
      <c r="F8" s="27">
        <f>IFERROR(AVERAGEIF(Leituras!$C$3:$C$12,A8,Leituras!$I$3:$I$12),0)</f>
        <v/>
      </c>
      <c r="G8" s="27">
        <f>IFERROR(AVERAGEIF(Leituras!$C$3:$C$12,A8,Leituras!$L$3:$L$12),0)</f>
        <v/>
      </c>
      <c r="H8" s="30">
        <f>IFERROR(COUNTIFS(Leituras!$C$3:$C$12,A8,Leituras!$N$3:$N$12,"Acima da meta")/C8,0)</f>
        <v/>
      </c>
    </row>
    <row r="9">
      <c r="A9" s="4" t="inlineStr">
        <is>
          <t>Hospital Público</t>
        </is>
      </c>
      <c r="B9" s="4">
        <f>IFERROR(VLOOKUP(A9,Leituras!$C$3:$D$12,2,0),"")</f>
        <v/>
      </c>
      <c r="C9" s="23">
        <f>COUNTIF(Leituras!$C$3:$C$12,A9)</f>
        <v/>
      </c>
      <c r="D9" s="23">
        <f>IFERROR(SUMIF(Leituras!$C$3:$C$12,A9,Leituras!$I$3:$I$12),0)</f>
        <v/>
      </c>
      <c r="E9" s="25">
        <f>IFERROR(SUMIF(Leituras!$C$3:$C$12,A9,Leituras!$K$3:$K$12),0)</f>
        <v/>
      </c>
      <c r="F9" s="23">
        <f>IFERROR(AVERAGEIF(Leituras!$C$3:$C$12,A9,Leituras!$I$3:$I$12),0)</f>
        <v/>
      </c>
      <c r="G9" s="23">
        <f>IFERROR(AVERAGEIF(Leituras!$C$3:$C$12,A9,Leituras!$L$3:$L$12),0)</f>
        <v/>
      </c>
      <c r="H9" s="29">
        <f>IFERROR(COUNTIFS(Leituras!$C$3:$C$12,A9,Leituras!$N$3:$N$12,"Acima da meta")/C9,0)</f>
        <v/>
      </c>
    </row>
    <row r="10">
      <c r="A10" s="11" t="inlineStr">
        <is>
          <t>Shopping Center</t>
        </is>
      </c>
      <c r="B10" s="11">
        <f>IFERROR(VLOOKUP(A10,Leituras!$C$3:$D$12,2,0),"")</f>
        <v/>
      </c>
      <c r="C10" s="27">
        <f>COUNTIF(Leituras!$C$3:$C$12,A10)</f>
        <v/>
      </c>
      <c r="D10" s="27">
        <f>IFERROR(SUMIF(Leituras!$C$3:$C$12,A10,Leituras!$I$3:$I$12),0)</f>
        <v/>
      </c>
      <c r="E10" s="28">
        <f>IFERROR(SUMIF(Leituras!$C$3:$C$12,A10,Leituras!$K$3:$K$12),0)</f>
        <v/>
      </c>
      <c r="F10" s="27">
        <f>IFERROR(AVERAGEIF(Leituras!$C$3:$C$12,A10,Leituras!$I$3:$I$12),0)</f>
        <v/>
      </c>
      <c r="G10" s="27">
        <f>IFERROR(AVERAGEIF(Leituras!$C$3:$C$12,A10,Leituras!$L$3:$L$12),0)</f>
        <v/>
      </c>
      <c r="H10" s="30">
        <f>IFERROR(COUNTIFS(Leituras!$C$3:$C$12,A10,Leituras!$N$3:$N$12,"Acima da meta")/C10,0)</f>
        <v/>
      </c>
    </row>
    <row r="11">
      <c r="A11" s="4" t="inlineStr">
        <is>
          <t>Condomínio Jardim</t>
        </is>
      </c>
      <c r="B11" s="4">
        <f>IFERROR(VLOOKUP(A11,Leituras!$C$3:$D$12,2,0),"")</f>
        <v/>
      </c>
      <c r="C11" s="23">
        <f>COUNTIF(Leituras!$C$3:$C$12,A11)</f>
        <v/>
      </c>
      <c r="D11" s="23">
        <f>IFERROR(SUMIF(Leituras!$C$3:$C$12,A11,Leituras!$I$3:$I$12),0)</f>
        <v/>
      </c>
      <c r="E11" s="25">
        <f>IFERROR(SUMIF(Leituras!$C$3:$C$12,A11,Leituras!$K$3:$K$12),0)</f>
        <v/>
      </c>
      <c r="F11" s="23">
        <f>IFERROR(AVERAGEIF(Leituras!$C$3:$C$12,A11,Leituras!$I$3:$I$12),0)</f>
        <v/>
      </c>
      <c r="G11" s="23">
        <f>IFERROR(AVERAGEIF(Leituras!$C$3:$C$12,A11,Leituras!$L$3:$L$12),0)</f>
        <v/>
      </c>
      <c r="H11" s="29">
        <f>IFERROR(COUNTIFS(Leituras!$C$3:$C$12,A11,Leituras!$N$3:$N$12,"Acima da meta")/C11,0)</f>
        <v/>
      </c>
    </row>
    <row r="12">
      <c r="A12" s="11" t="inlineStr">
        <is>
          <t>Prefeitura Municipal</t>
        </is>
      </c>
      <c r="B12" s="11">
        <f>IFERROR(VLOOKUP(A12,Leituras!$C$3:$D$12,2,0),"")</f>
        <v/>
      </c>
      <c r="C12" s="27">
        <f>COUNTIF(Leituras!$C$3:$C$12,A12)</f>
        <v/>
      </c>
      <c r="D12" s="27">
        <f>IFERROR(SUMIF(Leituras!$C$3:$C$12,A12,Leituras!$I$3:$I$12),0)</f>
        <v/>
      </c>
      <c r="E12" s="28">
        <f>IFERROR(SUMIF(Leituras!$C$3:$C$12,A12,Leituras!$K$3:$K$12),0)</f>
        <v/>
      </c>
      <c r="F12" s="27">
        <f>IFERROR(AVERAGEIF(Leituras!$C$3:$C$12,A12,Leituras!$I$3:$I$12),0)</f>
        <v/>
      </c>
      <c r="G12" s="27">
        <f>IFERROR(AVERAGEIF(Leituras!$C$3:$C$12,A12,Leituras!$L$3:$L$12),0)</f>
        <v/>
      </c>
      <c r="H12" s="30">
        <f>IFERROR(COUNTIFS(Leituras!$C$3:$C$12,A12,Leituras!$N$3:$N$12,"Acima da meta")/C12,0)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 ht="28" customHeight="1">
      <c r="A1" s="19" t="inlineStr">
        <is>
          <t>INSTRUÇÕES DE USO - CONTROLE DE CONSUMO DE ÁGUA</t>
        </is>
      </c>
    </row>
    <row r="2"/>
    <row r="3">
      <c r="A3" s="20" t="inlineStr">
        <is>
          <t>1. Como inserir novas leituras</t>
        </is>
      </c>
    </row>
    <row r="4" ht="55" customHeight="1">
      <c r="A4" s="15" t="inlineStr">
        <is>
          <t>Na planilha 'Leituras', adicione uma nova linha preenchendo Data da leitura, Unidade/Setor, Cidade, Responsável, Matrícula do hidrômetro, Leitura anterior e Leitura atual (células amarelas). As colunas de Consumo, Valor estimado, Desvio vs meta e Status são calculadas automaticamente.</t>
        </is>
      </c>
      <c r="B4" s="31" t="n"/>
    </row>
    <row r="5"/>
    <row r="6">
      <c r="A6" s="20" t="inlineStr">
        <is>
          <t>2. Como interpretar o Status</t>
        </is>
      </c>
    </row>
    <row r="7" ht="55" customHeight="1">
      <c r="A7" s="16" t="inlineStr">
        <is>
          <t>O Status compara o consumo do período com a meta cadastrada. 'Dentro da meta' (verde) indica consumo igual ou inferior ao planejado. 'Acima da meta' (vermelho) indica consumo superior ao esperado, exigindo verificação imediata.</t>
        </is>
      </c>
      <c r="B7" s="31" t="n"/>
    </row>
    <row r="8"/>
    <row r="9">
      <c r="A9" s="20" t="inlineStr">
        <is>
          <t>3. Economia de água e compliance ambiental</t>
        </is>
      </c>
    </row>
    <row r="10" ht="55" customHeight="1">
      <c r="A10" s="16" t="inlineStr">
        <is>
          <t>Manter o consumo dentro da meta reduz custos operacionais e contribui para metas de sustentabilidade e compliance ambiental. Registre desvios recorrentes para embasar planos de ação e relatórios de responsabilidade socioambiental.</t>
        </is>
      </c>
      <c r="B10" s="31" t="n"/>
    </row>
    <row r="11"/>
    <row r="12">
      <c r="A12" s="20" t="inlineStr">
        <is>
          <t>4. Dicas de revisão</t>
        </is>
      </c>
    </row>
    <row r="13" ht="55" customHeight="1">
      <c r="A13" s="16" t="inlineStr">
        <is>
          <t>Revise periodicamente possíveis vazamentos quando o consumo apresentar aumento súbito sem justificativa. Observe também variações sazonais (verão x inverno, período letivo, feriados) para ajustar as metas de consumo de cada unidade/setor.</t>
        </is>
      </c>
      <c r="B13" s="31" t="n"/>
    </row>
    <row r="14"/>
    <row r="15">
      <c r="A15" s="20" t="inlineStr">
        <is>
          <t>5. Painéis de apoio</t>
        </is>
      </c>
    </row>
    <row r="16" ht="55" customHeight="1">
      <c r="A16" s="15" t="inlineStr">
        <is>
          <t>Utilize a planilha 'Resumo' para acompanhar indicadores gerais e a evolução mensal do consumo e do custo. Utilize a planilha 'Comparativo' para identificar quais unidades/setores mais consomem e quais apresentam maior percentual de leituras acima da meta.</t>
        </is>
      </c>
      <c r="B16" s="31" t="n"/>
    </row>
  </sheetData>
  <mergeCells count="11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2026-07-13T23:50:52Z</dcterms:created>
  <dcterms:modified xmlns:dcterms="http://purl.org/dc/terms/" xmlns:xsi="http://www.w3.org/2001/XMLSchema-instance" xsi:type="dcterms:W3CDTF">2026-07-13T23:50:52Z</dcterms:modified>
</cp:coreProperties>
</file>