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t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'Contatos'!$A$2:$V$12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EA580C"/>
      <sz val="16"/>
    </font>
    <font>
      <name val="Calibri"/>
      <b val="1"/>
      <color rgb="00FFFFFF"/>
      <sz val="11"/>
    </font>
    <font>
      <name val="Calibri"/>
      <color rgb="00334155"/>
      <sz val="11"/>
    </font>
    <font>
      <name val="Calibri"/>
      <b val="1"/>
      <color rgb="00FFFFFF"/>
      <sz val="12"/>
    </font>
    <font>
      <name val="Calibri"/>
      <b val="1"/>
      <color rgb="00334155"/>
      <sz val="11"/>
    </font>
    <font>
      <name val="Calibri"/>
      <b val="1"/>
      <color rgb="00EA580C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A580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49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49" fontId="3" fillId="4" borderId="1" applyAlignment="1" pivotButton="0" quotePrefix="0" xfId="0">
      <alignment horizontal="center" vertical="center" wrapText="1"/>
    </xf>
    <xf numFmtId="49" fontId="3" fillId="4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49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" fontId="5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1" fontId="5" fillId="0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  <sz val="11"/>
      </font>
      <fill>
        <patternFill patternType="solid">
          <fgColor rgb="00DCFCE7"/>
        </patternFill>
      </fill>
    </dxf>
    <dxf>
      <font>
        <b val="1"/>
        <color rgb="00DC2626"/>
        <sz val="11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Contatos por 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'Resumo'!B13</f>
            </strRef>
          </tx>
          <spPr>
            <a:solidFill xmlns:a="http://schemas.openxmlformats.org/drawingml/2006/main">
              <a:srgbClr val="EA580C"/>
            </a:solidFill>
            <a:ln xmlns:a="http://schemas.openxmlformats.org/drawingml/2006/main">
              <a:prstDash val="solid"/>
            </a:ln>
          </spPr>
          <cat>
            <numRef>
              <f>'Resumo'!$A$14:$A$18</f>
            </numRef>
          </cat>
          <val>
            <numRef>
              <f>'Resumo'!$B$14:$B$18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origem</a:t>
            </a:r>
          </a:p>
        </rich>
      </tx>
    </title>
    <plotArea>
      <pieChart>
        <varyColors val="1"/>
        <ser>
          <idx val="0"/>
          <order val="0"/>
          <tx>
            <strRef>
              <f>'Resumo'!I13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'Resumo'!$H$14:$H$19</f>
            </numRef>
          </cat>
          <val>
            <numRef>
              <f>'Resumo'!$I$14:$I$19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potencial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'Resumo'!I23</f>
            </strRef>
          </tx>
          <spPr>
            <a:solidFill xmlns:a="http://schemas.openxmlformats.org/drawingml/2006/main">
              <a:srgbClr val="334155"/>
            </a:solidFill>
            <a:ln xmlns:a="http://schemas.openxmlformats.org/drawingml/2006/main">
              <a:prstDash val="solid"/>
            </a:ln>
          </spPr>
          <cat>
            <numRef>
              <f>'Resumo'!$H$24:$H$27</f>
            </numRef>
          </cat>
          <val>
            <numRef>
              <f>'Resumo'!$I$24:$I$27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37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2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20" customWidth="1" min="2" max="2"/>
    <col width="26" customWidth="1" min="3" max="3"/>
    <col width="20" customWidth="1" min="4" max="4"/>
    <col width="22" customWidth="1" min="5" max="5"/>
    <col width="16" customWidth="1" min="6" max="6"/>
    <col width="5" customWidth="1" min="7" max="7"/>
    <col width="17" customWidth="1" min="8" max="8"/>
    <col width="32" customWidth="1" min="9" max="9"/>
    <col width="16" customWidth="1" min="10" max="10"/>
    <col width="16" customWidth="1" min="11" max="11"/>
    <col width="12" customWidth="1" min="12" max="12"/>
    <col width="15" customWidth="1" min="13" max="13"/>
    <col width="14" customWidth="1" min="14" max="14"/>
    <col width="14" customWidth="1" min="15" max="15"/>
    <col width="16" customWidth="1" min="16" max="16"/>
    <col width="16" customWidth="1" min="17" max="17"/>
    <col width="16" customWidth="1" min="18" max="18"/>
    <col width="18" customWidth="1" min="19" max="19"/>
    <col width="14" customWidth="1" min="20" max="20"/>
    <col width="11" customWidth="1" min="21" max="21"/>
    <col width="40" customWidth="1" min="22" max="22"/>
  </cols>
  <sheetData>
    <row r="1" ht="26" customHeight="1">
      <c r="A1" s="1" t="inlineStr">
        <is>
          <t>Contatos — Carteira Comercial</t>
        </is>
      </c>
    </row>
    <row r="2" ht="30" customHeight="1">
      <c r="A2" s="2" t="inlineStr">
        <is>
          <t>ID</t>
        </is>
      </c>
      <c r="B2" s="2" t="inlineStr">
        <is>
          <t>Nome completo</t>
        </is>
      </c>
      <c r="C2" s="2" t="inlineStr">
        <is>
          <t>Empresa</t>
        </is>
      </c>
      <c r="D2" s="2" t="inlineStr">
        <is>
          <t>Cargo</t>
        </is>
      </c>
      <c r="E2" s="2" t="inlineStr">
        <is>
          <t>CNPJ</t>
        </is>
      </c>
      <c r="F2" s="2" t="inlineStr">
        <is>
          <t>Cidade</t>
        </is>
      </c>
      <c r="G2" s="2" t="inlineStr">
        <is>
          <t>UF</t>
        </is>
      </c>
      <c r="H2" s="2" t="inlineStr">
        <is>
          <t>Telefone</t>
        </is>
      </c>
      <c r="I2" s="2" t="inlineStr">
        <is>
          <t>E-mail</t>
        </is>
      </c>
      <c r="J2" s="2" t="inlineStr">
        <is>
          <t>Origem do contato</t>
        </is>
      </c>
      <c r="K2" s="2" t="inlineStr">
        <is>
          <t>Tipo de canal</t>
        </is>
      </c>
      <c r="L2" s="2" t="inlineStr">
        <is>
          <t>Categoria</t>
        </is>
      </c>
      <c r="M2" s="2" t="inlineStr">
        <is>
          <t>Status</t>
        </is>
      </c>
      <c r="N2" s="2" t="inlineStr">
        <is>
          <t>Último contato</t>
        </is>
      </c>
      <c r="O2" s="2" t="inlineStr">
        <is>
          <t>Próximo contato</t>
        </is>
      </c>
      <c r="P2" s="2" t="inlineStr">
        <is>
          <t>Consentimento LGPD</t>
        </is>
      </c>
      <c r="Q2" s="2" t="inlineStr">
        <is>
          <t>Data do consentimento</t>
        </is>
      </c>
      <c r="R2" s="2" t="inlineStr">
        <is>
          <t>Valor potencial</t>
        </is>
      </c>
      <c r="S2" s="2" t="inlineStr">
        <is>
          <t>Responsável</t>
        </is>
      </c>
      <c r="T2" s="2" t="inlineStr">
        <is>
          <t>Dias sem contato</t>
        </is>
      </c>
      <c r="U2" s="2" t="inlineStr">
        <is>
          <t>Prioridade</t>
        </is>
      </c>
      <c r="V2" s="2" t="inlineStr">
        <is>
          <t>Observações</t>
        </is>
      </c>
    </row>
    <row r="3">
      <c r="A3" s="3" t="n">
        <v>1</v>
      </c>
      <c r="B3" s="4" t="inlineStr">
        <is>
          <t>João Silva</t>
        </is>
      </c>
      <c r="C3" s="4" t="inlineStr">
        <is>
          <t>Silva &amp; Cia Ltda</t>
        </is>
      </c>
      <c r="D3" s="4" t="inlineStr">
        <is>
          <t>Diretor Comercial</t>
        </is>
      </c>
      <c r="E3" s="5" t="inlineStr">
        <is>
          <t>12.345.678/0001-90</t>
        </is>
      </c>
      <c r="F3" s="6" t="inlineStr">
        <is>
          <t>São Paulo</t>
        </is>
      </c>
      <c r="G3" s="6" t="inlineStr">
        <is>
          <t>SP</t>
        </is>
      </c>
      <c r="H3" s="7" t="inlineStr">
        <is>
          <t>(11) 98765-4321</t>
        </is>
      </c>
      <c r="I3" s="8" t="inlineStr">
        <is>
          <t>joao.silva@silvaecia.com.br</t>
        </is>
      </c>
      <c r="J3" s="6" t="inlineStr">
        <is>
          <t>Indicação</t>
        </is>
      </c>
      <c r="K3" s="3">
        <f>IFERROR(VLOOKUP(J3,Resumo!$H$5:$I$10,2,FALSE),"Não informado")</f>
        <v/>
      </c>
      <c r="L3" s="6" t="inlineStr">
        <is>
          <t>Cliente</t>
        </is>
      </c>
      <c r="M3" s="6" t="inlineStr">
        <is>
          <t>Ativo</t>
        </is>
      </c>
      <c r="N3" s="30" t="n">
        <v>46213</v>
      </c>
      <c r="O3" s="30" t="n">
        <v>46239</v>
      </c>
      <c r="P3" s="6" t="inlineStr">
        <is>
          <t>Sim</t>
        </is>
      </c>
      <c r="Q3" s="31" t="n">
        <v>46065</v>
      </c>
      <c r="R3" s="32" t="n">
        <v>125000</v>
      </c>
      <c r="S3" s="6" t="inlineStr">
        <is>
          <t>Marcos Vinícius</t>
        </is>
      </c>
      <c r="T3" s="3">
        <f>IF(N3="","",TODAY()-N3)</f>
        <v/>
      </c>
      <c r="U3" s="3">
        <f>IF(M3="Inativo","Baixa",IF(O3&lt;TODAY(),"Alta",IF(R3&gt;=50000,"Média","Baixa")))</f>
        <v/>
      </c>
      <c r="V3" s="4" t="inlineStr">
        <is>
          <t>Cliente VIP, contrato anual</t>
        </is>
      </c>
    </row>
    <row r="4">
      <c r="A4" s="12" t="n">
        <v>2</v>
      </c>
      <c r="B4" s="4" t="inlineStr">
        <is>
          <t>Maria Oliveira</t>
        </is>
      </c>
      <c r="C4" s="4" t="inlineStr">
        <is>
          <t>Oliveira Consultoria ME</t>
        </is>
      </c>
      <c r="D4" s="4" t="inlineStr">
        <is>
          <t>Sócia-fundadora</t>
        </is>
      </c>
      <c r="E4" s="13" t="inlineStr">
        <is>
          <t>23.456.789/0001-01</t>
        </is>
      </c>
      <c r="F4" s="6" t="inlineStr">
        <is>
          <t>Rio de Janeiro</t>
        </is>
      </c>
      <c r="G4" s="6" t="inlineStr">
        <is>
          <t>RJ</t>
        </is>
      </c>
      <c r="H4" s="7" t="inlineStr">
        <is>
          <t>(21) 97654-3210</t>
        </is>
      </c>
      <c r="I4" s="8" t="inlineStr">
        <is>
          <t>maria@oliveiraconsultoria.com.br</t>
        </is>
      </c>
      <c r="J4" s="6" t="inlineStr">
        <is>
          <t>Site</t>
        </is>
      </c>
      <c r="K4" s="12">
        <f>IFERROR(VLOOKUP(J4,Resumo!$H$5:$I$10,2,FALSE),"Não informado")</f>
        <v/>
      </c>
      <c r="L4" s="6" t="inlineStr">
        <is>
          <t>Lead</t>
        </is>
      </c>
      <c r="M4" s="6" t="inlineStr">
        <is>
          <t>Em negociação</t>
        </is>
      </c>
      <c r="N4" s="33" t="n">
        <v>46228</v>
      </c>
      <c r="O4" s="33" t="n">
        <v>46236</v>
      </c>
      <c r="P4" s="6" t="inlineStr">
        <is>
          <t>Pendente</t>
        </is>
      </c>
      <c r="Q4" s="31" t="n"/>
      <c r="R4" s="34" t="n">
        <v>8500</v>
      </c>
      <c r="S4" s="6" t="inlineStr">
        <is>
          <t>Beatriz Nunes</t>
        </is>
      </c>
      <c r="T4" s="12">
        <f>IF(N4="","",TODAY()-N4)</f>
        <v/>
      </c>
      <c r="U4" s="12">
        <f>IF(M4="Inativo","Baixa",IF(O4&lt;TODAY(),"Alta",IF(R4&gt;=50000,"Média","Baixa")))</f>
        <v/>
      </c>
      <c r="V4" s="4" t="inlineStr">
        <is>
          <t>Solicitou proposta por e-mail</t>
        </is>
      </c>
    </row>
    <row r="5">
      <c r="A5" s="3" t="n">
        <v>3</v>
      </c>
      <c r="B5" s="4" t="inlineStr">
        <is>
          <t>Pedro Santos</t>
        </is>
      </c>
      <c r="C5" s="4" t="inlineStr">
        <is>
          <t>Santos Logística S.A.</t>
        </is>
      </c>
      <c r="D5" s="4" t="inlineStr">
        <is>
          <t>Gerente de Compras</t>
        </is>
      </c>
      <c r="E5" s="5" t="inlineStr">
        <is>
          <t>34.567.890/0001-12</t>
        </is>
      </c>
      <c r="F5" s="6" t="inlineStr">
        <is>
          <t>Belo Horizonte</t>
        </is>
      </c>
      <c r="G5" s="6" t="inlineStr">
        <is>
          <t>MG</t>
        </is>
      </c>
      <c r="H5" s="7" t="inlineStr">
        <is>
          <t>(31) 96543-2109</t>
        </is>
      </c>
      <c r="I5" s="8" t="inlineStr">
        <is>
          <t>pedro.santos@santoslog.com.br</t>
        </is>
      </c>
      <c r="J5" s="6" t="inlineStr">
        <is>
          <t>LinkedIn</t>
        </is>
      </c>
      <c r="K5" s="3">
        <f>IFERROR(VLOOKUP(J5,Resumo!$H$5:$I$10,2,FALSE),"Não informado")</f>
        <v/>
      </c>
      <c r="L5" s="6" t="inlineStr">
        <is>
          <t>Cliente</t>
        </is>
      </c>
      <c r="M5" s="6" t="inlineStr">
        <is>
          <t>Ativo</t>
        </is>
      </c>
      <c r="N5" s="30" t="n">
        <v>46203</v>
      </c>
      <c r="O5" s="30" t="n">
        <v>46244</v>
      </c>
      <c r="P5" s="6" t="inlineStr">
        <is>
          <t>Sim</t>
        </is>
      </c>
      <c r="Q5" s="31" t="n">
        <v>46086</v>
      </c>
      <c r="R5" s="32" t="n">
        <v>68000</v>
      </c>
      <c r="S5" s="6" t="inlineStr">
        <is>
          <t>Marcos Vinícius</t>
        </is>
      </c>
      <c r="T5" s="3">
        <f>IF(N5="","",TODAY()-N5)</f>
        <v/>
      </c>
      <c r="U5" s="3">
        <f>IF(M5="Inativo","Baixa",IF(O5&lt;TODAY(),"Alta",IF(R5&gt;=50000,"Média","Baixa")))</f>
        <v/>
      </c>
      <c r="V5" s="4" t="inlineStr">
        <is>
          <t>Renovação trimestral</t>
        </is>
      </c>
    </row>
    <row r="6">
      <c r="A6" s="12" t="n">
        <v>4</v>
      </c>
      <c r="B6" s="4" t="inlineStr">
        <is>
          <t>Ana Souza</t>
        </is>
      </c>
      <c r="C6" s="4" t="inlineStr">
        <is>
          <t>Souza Design Ltda</t>
        </is>
      </c>
      <c r="D6" s="4" t="inlineStr">
        <is>
          <t>Diretora de Arte</t>
        </is>
      </c>
      <c r="E6" s="13" t="inlineStr">
        <is>
          <t>45.678.901/0001-23</t>
        </is>
      </c>
      <c r="F6" s="6" t="inlineStr">
        <is>
          <t>Curitiba</t>
        </is>
      </c>
      <c r="G6" s="6" t="inlineStr">
        <is>
          <t>PR</t>
        </is>
      </c>
      <c r="H6" s="7" t="inlineStr">
        <is>
          <t>(41) 95432-1098</t>
        </is>
      </c>
      <c r="I6" s="8" t="inlineStr">
        <is>
          <t>ana.souza@souzadesign.com.br</t>
        </is>
      </c>
      <c r="J6" s="6" t="inlineStr">
        <is>
          <t>Evento</t>
        </is>
      </c>
      <c r="K6" s="12">
        <f>IFERROR(VLOOKUP(J6,Resumo!$H$5:$I$10,2,FALSE),"Não informado")</f>
        <v/>
      </c>
      <c r="L6" s="6" t="inlineStr">
        <is>
          <t>Parceiro</t>
        </is>
      </c>
      <c r="M6" s="6" t="inlineStr">
        <is>
          <t>Ativo</t>
        </is>
      </c>
      <c r="N6" s="33" t="n">
        <v>46221</v>
      </c>
      <c r="O6" s="33" t="n">
        <v>46249</v>
      </c>
      <c r="P6" s="6" t="inlineStr">
        <is>
          <t>Sim</t>
        </is>
      </c>
      <c r="Q6" s="31" t="n">
        <v>46113</v>
      </c>
      <c r="R6" s="34" t="n">
        <v>32000</v>
      </c>
      <c r="S6" s="6" t="inlineStr">
        <is>
          <t>Beatriz Nunes</t>
        </is>
      </c>
      <c r="T6" s="12">
        <f>IF(N6="","",TODAY()-N6)</f>
        <v/>
      </c>
      <c r="U6" s="12">
        <f>IF(M6="Inativo","Baixa",IF(O6&lt;TODAY(),"Alta",IF(R6&gt;=50000,"Média","Baixa")))</f>
        <v/>
      </c>
      <c r="V6" s="4" t="inlineStr">
        <is>
          <t>Parceria em projetos conjuntos</t>
        </is>
      </c>
    </row>
    <row r="7">
      <c r="A7" s="3" t="n">
        <v>5</v>
      </c>
      <c r="B7" s="4" t="inlineStr">
        <is>
          <t>Carlos Pereira</t>
        </is>
      </c>
      <c r="C7" s="4" t="inlineStr">
        <is>
          <t>Pereira Distribuidora</t>
        </is>
      </c>
      <c r="D7" s="4" t="inlineStr">
        <is>
          <t>Proprietário</t>
        </is>
      </c>
      <c r="E7" s="5" t="inlineStr">
        <is>
          <t>56.789.012/0001-34</t>
        </is>
      </c>
      <c r="F7" s="6" t="inlineStr">
        <is>
          <t>Porto Alegre</t>
        </is>
      </c>
      <c r="G7" s="6" t="inlineStr">
        <is>
          <t>RS</t>
        </is>
      </c>
      <c r="H7" s="7" t="inlineStr">
        <is>
          <t>(51) 94321-0987</t>
        </is>
      </c>
      <c r="I7" s="8" t="inlineStr">
        <is>
          <t>carlos@pereiradist.com.br</t>
        </is>
      </c>
      <c r="J7" s="6" t="inlineStr">
        <is>
          <t>WhatsApp</t>
        </is>
      </c>
      <c r="K7" s="3">
        <f>IFERROR(VLOOKUP(J7,Resumo!$H$5:$I$10,2,FALSE),"Não informado")</f>
        <v/>
      </c>
      <c r="L7" s="6" t="inlineStr">
        <is>
          <t>Fornecedor</t>
        </is>
      </c>
      <c r="M7" s="6" t="inlineStr">
        <is>
          <t>Ativo</t>
        </is>
      </c>
      <c r="N7" s="30" t="n">
        <v>46208</v>
      </c>
      <c r="O7" s="30" t="n">
        <v>46235</v>
      </c>
      <c r="P7" s="6" t="inlineStr">
        <is>
          <t>Sim</t>
        </is>
      </c>
      <c r="Q7" s="31" t="n">
        <v>46073</v>
      </c>
      <c r="R7" s="32" t="n">
        <v>45000</v>
      </c>
      <c r="S7" s="6" t="inlineStr">
        <is>
          <t>Ricardo Alves</t>
        </is>
      </c>
      <c r="T7" s="3">
        <f>IF(N7="","",TODAY()-N7)</f>
        <v/>
      </c>
      <c r="U7" s="3">
        <f>IF(M7="Inativo","Baixa",IF(O7&lt;TODAY(),"Alta",IF(R7&gt;=50000,"Média","Baixa")))</f>
        <v/>
      </c>
      <c r="V7" s="4" t="inlineStr">
        <is>
          <t>Fornecedor de insumos</t>
        </is>
      </c>
    </row>
    <row r="8">
      <c r="A8" s="12" t="n">
        <v>6</v>
      </c>
      <c r="B8" s="4" t="inlineStr">
        <is>
          <t>Juliana Costa</t>
        </is>
      </c>
      <c r="C8" s="4" t="inlineStr">
        <is>
          <t>Costa Alimentos ME</t>
        </is>
      </c>
      <c r="D8" s="4" t="inlineStr">
        <is>
          <t>Compradora</t>
        </is>
      </c>
      <c r="E8" s="13" t="inlineStr">
        <is>
          <t>67.890.123/0001-45</t>
        </is>
      </c>
      <c r="F8" s="6" t="inlineStr">
        <is>
          <t>Salvador</t>
        </is>
      </c>
      <c r="G8" s="6" t="inlineStr">
        <is>
          <t>BA</t>
        </is>
      </c>
      <c r="H8" s="7" t="inlineStr">
        <is>
          <t>(71) 93210-9876</t>
        </is>
      </c>
      <c r="I8" s="8" t="inlineStr">
        <is>
          <t>juliana.costa@costaalimentos.com.br</t>
        </is>
      </c>
      <c r="J8" s="6" t="inlineStr">
        <is>
          <t>Campanha</t>
        </is>
      </c>
      <c r="K8" s="12">
        <f>IFERROR(VLOOKUP(J8,Resumo!$H$5:$I$10,2,FALSE),"Não informado")</f>
        <v/>
      </c>
      <c r="L8" s="6" t="inlineStr">
        <is>
          <t>Lead</t>
        </is>
      </c>
      <c r="M8" s="6" t="inlineStr">
        <is>
          <t>Novo</t>
        </is>
      </c>
      <c r="N8" s="33" t="n">
        <v>46231</v>
      </c>
      <c r="O8" s="33" t="n">
        <v>46237</v>
      </c>
      <c r="P8" s="6" t="inlineStr">
        <is>
          <t>Pendente</t>
        </is>
      </c>
      <c r="Q8" s="31" t="n"/>
      <c r="R8" s="34" t="n">
        <v>15000</v>
      </c>
      <c r="S8" s="6" t="inlineStr">
        <is>
          <t>Ricardo Alves</t>
        </is>
      </c>
      <c r="T8" s="12">
        <f>IF(N8="","",TODAY()-N8)</f>
        <v/>
      </c>
      <c r="U8" s="12">
        <f>IF(M8="Inativo","Baixa",IF(O8&lt;TODAY(),"Alta",IF(R8&gt;=50000,"Média","Baixa")))</f>
        <v/>
      </c>
      <c r="V8" s="4" t="inlineStr">
        <is>
          <t>Veio da campanha de junho</t>
        </is>
      </c>
    </row>
    <row r="9">
      <c r="A9" s="3" t="n">
        <v>7</v>
      </c>
      <c r="B9" s="4" t="inlineStr">
        <is>
          <t>Rafael Almeida</t>
        </is>
      </c>
      <c r="C9" s="4" t="inlineStr">
        <is>
          <t>Almeida Engenharia S.A.</t>
        </is>
      </c>
      <c r="D9" s="4" t="inlineStr">
        <is>
          <t>Engenheiro-chefe</t>
        </is>
      </c>
      <c r="E9" s="5" t="inlineStr">
        <is>
          <t>78.901.234/0001-56</t>
        </is>
      </c>
      <c r="F9" s="6" t="inlineStr">
        <is>
          <t>Recife</t>
        </is>
      </c>
      <c r="G9" s="6" t="inlineStr">
        <is>
          <t>PE</t>
        </is>
      </c>
      <c r="H9" s="7" t="inlineStr">
        <is>
          <t>(81) 92109-8765</t>
        </is>
      </c>
      <c r="I9" s="8" t="inlineStr">
        <is>
          <t>rafael@almeidaeng.com.br</t>
        </is>
      </c>
      <c r="J9" s="6" t="inlineStr">
        <is>
          <t>Indicação</t>
        </is>
      </c>
      <c r="K9" s="3">
        <f>IFERROR(VLOOKUP(J9,Resumo!$H$5:$I$10,2,FALSE),"Não informado")</f>
        <v/>
      </c>
      <c r="L9" s="6" t="inlineStr">
        <is>
          <t>Cliente</t>
        </is>
      </c>
      <c r="M9" s="6" t="inlineStr">
        <is>
          <t>Convertido</t>
        </is>
      </c>
      <c r="N9" s="30" t="n">
        <v>46164</v>
      </c>
      <c r="O9" s="30" t="n">
        <v>46254</v>
      </c>
      <c r="P9" s="6" t="inlineStr">
        <is>
          <t>Sim</t>
        </is>
      </c>
      <c r="Q9" s="31" t="n">
        <v>46164</v>
      </c>
      <c r="R9" s="32" t="n">
        <v>98000</v>
      </c>
      <c r="S9" s="6" t="inlineStr">
        <is>
          <t>Marcos Vinícius</t>
        </is>
      </c>
      <c r="T9" s="3">
        <f>IF(N9="","",TODAY()-N9)</f>
        <v/>
      </c>
      <c r="U9" s="3">
        <f>IF(M9="Inativo","Baixa",IF(O9&lt;TODAY(),"Alta",IF(R9&gt;=50000,"Média","Baixa")))</f>
        <v/>
      </c>
      <c r="V9" s="4" t="inlineStr">
        <is>
          <t>Contrato assinado em maio</t>
        </is>
      </c>
    </row>
    <row r="10">
      <c r="A10" s="12" t="n">
        <v>8</v>
      </c>
      <c r="B10" s="4" t="inlineStr">
        <is>
          <t>Camila Ferreira</t>
        </is>
      </c>
      <c r="C10" s="4" t="inlineStr">
        <is>
          <t>Ferreira Marketing Ltda</t>
        </is>
      </c>
      <c r="D10" s="4" t="inlineStr">
        <is>
          <t>Head de Marketing</t>
        </is>
      </c>
      <c r="E10" s="13" t="inlineStr">
        <is>
          <t>89.012.345/0001-67</t>
        </is>
      </c>
      <c r="F10" s="6" t="inlineStr">
        <is>
          <t>Fortaleza</t>
        </is>
      </c>
      <c r="G10" s="6" t="inlineStr">
        <is>
          <t>CE</t>
        </is>
      </c>
      <c r="H10" s="7" t="inlineStr">
        <is>
          <t>(85) 91098-7654</t>
        </is>
      </c>
      <c r="I10" s="8" t="inlineStr">
        <is>
          <t>camila@ferreiramkt.com.br</t>
        </is>
      </c>
      <c r="J10" s="6" t="inlineStr">
        <is>
          <t>LinkedIn</t>
        </is>
      </c>
      <c r="K10" s="12">
        <f>IFERROR(VLOOKUP(J10,Resumo!$H$5:$I$10,2,FALSE),"Não informado")</f>
        <v/>
      </c>
      <c r="L10" s="6" t="inlineStr">
        <is>
          <t>Lead</t>
        </is>
      </c>
      <c r="M10" s="6" t="inlineStr">
        <is>
          <t>Em negociação</t>
        </is>
      </c>
      <c r="N10" s="33" t="n">
        <v>46127</v>
      </c>
      <c r="O10" s="33" t="n">
        <v>46223</v>
      </c>
      <c r="P10" s="6" t="inlineStr">
        <is>
          <t>Não</t>
        </is>
      </c>
      <c r="Q10" s="31" t="n"/>
      <c r="R10" s="34" t="n">
        <v>22000</v>
      </c>
      <c r="S10" s="6" t="inlineStr">
        <is>
          <t>Beatriz Nunes</t>
        </is>
      </c>
      <c r="T10" s="12">
        <f>IF(N10="","",TODAY()-N10)</f>
        <v/>
      </c>
      <c r="U10" s="12">
        <f>IF(M10="Inativo","Baixa",IF(O10&lt;TODAY(),"Alta",IF(R10&gt;=50000,"Média","Baixa")))</f>
        <v/>
      </c>
      <c r="V10" s="4" t="inlineStr">
        <is>
          <t>Aguardando retorno sobre LGPD</t>
        </is>
      </c>
    </row>
    <row r="11">
      <c r="A11" s="3" t="n">
        <v>9</v>
      </c>
      <c r="B11" s="4" t="inlineStr">
        <is>
          <t>Lucas Rodrigues</t>
        </is>
      </c>
      <c r="C11" s="4" t="inlineStr">
        <is>
          <t>Rodrigues Advocacia</t>
        </is>
      </c>
      <c r="D11" s="4" t="inlineStr">
        <is>
          <t>Advogado sênior</t>
        </is>
      </c>
      <c r="E11" s="5" t="inlineStr">
        <is>
          <t>90.123.456/0001-78</t>
        </is>
      </c>
      <c r="F11" s="6" t="inlineStr">
        <is>
          <t>Brasília</t>
        </is>
      </c>
      <c r="G11" s="6" t="inlineStr">
        <is>
          <t>DF</t>
        </is>
      </c>
      <c r="H11" s="7" t="inlineStr">
        <is>
          <t>(61) 90987-6543</t>
        </is>
      </c>
      <c r="I11" s="8" t="inlineStr">
        <is>
          <t>lucas@rodriguesadv.com.br</t>
        </is>
      </c>
      <c r="J11" s="6" t="inlineStr">
        <is>
          <t>Site</t>
        </is>
      </c>
      <c r="K11" s="3">
        <f>IFERROR(VLOOKUP(J11,Resumo!$H$5:$I$10,2,FALSE),"Não informado")</f>
        <v/>
      </c>
      <c r="L11" s="6" t="inlineStr">
        <is>
          <t>Cliente</t>
        </is>
      </c>
      <c r="M11" s="6" t="inlineStr">
        <is>
          <t>Inativo</t>
        </is>
      </c>
      <c r="N11" s="30" t="n">
        <v>46063</v>
      </c>
      <c r="O11" s="30" t="n">
        <v>46091</v>
      </c>
      <c r="P11" s="6" t="inlineStr">
        <is>
          <t>Sim</t>
        </is>
      </c>
      <c r="Q11" s="31" t="n">
        <v>46054</v>
      </c>
      <c r="R11" s="32" t="n">
        <v>12000</v>
      </c>
      <c r="S11" s="6" t="inlineStr">
        <is>
          <t>Ricardo Alves</t>
        </is>
      </c>
      <c r="T11" s="3">
        <f>IF(N11="","",TODAY()-N11)</f>
        <v/>
      </c>
      <c r="U11" s="3">
        <f>IF(M11="Inativo","Baixa",IF(O11&lt;TODAY(),"Alta",IF(R11&gt;=50000,"Média","Baixa")))</f>
        <v/>
      </c>
      <c r="V11" s="4" t="inlineStr">
        <is>
          <t>Sem retorno desde fevereiro</t>
        </is>
      </c>
    </row>
    <row r="12">
      <c r="A12" s="12" t="n">
        <v>10</v>
      </c>
      <c r="B12" s="4" t="inlineStr">
        <is>
          <t>Fernanda Lima</t>
        </is>
      </c>
      <c r="C12" s="4" t="inlineStr">
        <is>
          <t>Lima Tecnologia ME</t>
        </is>
      </c>
      <c r="D12" s="4" t="inlineStr">
        <is>
          <t>CTO</t>
        </is>
      </c>
      <c r="E12" s="13" t="inlineStr">
        <is>
          <t>01.234.567/0001-89</t>
        </is>
      </c>
      <c r="F12" s="6" t="inlineStr">
        <is>
          <t>Campinas</t>
        </is>
      </c>
      <c r="G12" s="6" t="inlineStr">
        <is>
          <t>SP</t>
        </is>
      </c>
      <c r="H12" s="7" t="inlineStr">
        <is>
          <t>(19) 99876-5432</t>
        </is>
      </c>
      <c r="I12" s="8" t="inlineStr">
        <is>
          <t>fernanda.lima@limatech.com.br</t>
        </is>
      </c>
      <c r="J12" s="6" t="inlineStr">
        <is>
          <t>Evento</t>
        </is>
      </c>
      <c r="K12" s="12">
        <f>IFERROR(VLOOKUP(J12,Resumo!$H$5:$I$10,2,FALSE),"Não informado")</f>
        <v/>
      </c>
      <c r="L12" s="6" t="inlineStr">
        <is>
          <t>Parceiro</t>
        </is>
      </c>
      <c r="M12" s="6" t="inlineStr">
        <is>
          <t>Ativo</t>
        </is>
      </c>
      <c r="N12" s="33" t="n">
        <v>46230</v>
      </c>
      <c r="O12" s="33" t="n">
        <v>46242</v>
      </c>
      <c r="P12" s="6" t="inlineStr">
        <is>
          <t>Sim</t>
        </is>
      </c>
      <c r="Q12" s="31" t="n">
        <v>46188</v>
      </c>
      <c r="R12" s="34" t="n">
        <v>54000</v>
      </c>
      <c r="S12" s="6" t="inlineStr">
        <is>
          <t>Beatriz Nunes</t>
        </is>
      </c>
      <c r="T12" s="12">
        <f>IF(N12="","",TODAY()-N12)</f>
        <v/>
      </c>
      <c r="U12" s="12">
        <f>IF(M12="Inativo","Baixa",IF(O12&lt;TODAY(),"Alta",IF(R12&gt;=50000,"Média","Baixa")))</f>
        <v/>
      </c>
      <c r="V12" s="4" t="inlineStr">
        <is>
          <t>Integração de sistemas em andamento</t>
        </is>
      </c>
    </row>
  </sheetData>
  <autoFilter ref="A2:V12"/>
  <mergeCells count="1">
    <mergeCell ref="A1:V1"/>
  </mergeCells>
  <conditionalFormatting sqref="M3:M50">
    <cfRule type="expression" priority="1" dxfId="0" stopIfTrue="1">
      <formula>OR(M3="Ativo",M3="Convertido")</formula>
    </cfRule>
    <cfRule type="expression" priority="2" dxfId="1" stopIfTrue="1">
      <formula>M3="Inativo"</formula>
    </cfRule>
  </conditionalFormatting>
  <conditionalFormatting sqref="P3:P50">
    <cfRule type="expression" priority="3" dxfId="1" stopIfTrue="1">
      <formula>P3="Não"</formula>
    </cfRule>
  </conditionalFormatting>
  <conditionalFormatting sqref="U3:U50">
    <cfRule type="expression" priority="4" dxfId="1" stopIfTrue="1">
      <formula>U3="Alta"</formula>
    </cfRule>
  </conditionalFormatting>
  <dataValidations count="5">
    <dataValidation sqref="G3:G50" showErrorMessage="1" showInputMessage="1" allowBlank="1" type="list">
      <formula1>"AC,AL,AP,AM,BA,CE,DF,ES,GO,MA,MT,MS,MG,PA,PB,PR,PE,PI,RJ,RN,RS,RO,RR,SC,SP,SE,TO"</formula1>
    </dataValidation>
    <dataValidation sqref="L3:L50" showErrorMessage="1" showInputMessage="1" allowBlank="1" type="list">
      <formula1>"Lead,Cliente,Parceiro,Fornecedor"</formula1>
    </dataValidation>
    <dataValidation sqref="M3:M50" showErrorMessage="1" showInputMessage="1" allowBlank="1" type="list">
      <formula1>"Novo,Em negociação,Ativo,Inativo,Convertido"</formula1>
    </dataValidation>
    <dataValidation sqref="P3:P50" showErrorMessage="1" showInputMessage="1" allowBlank="1" type="list">
      <formula1>"Sim,Não,Pendente"</formula1>
    </dataValidation>
    <dataValidation sqref="J3:J50" showErrorMessage="1" showInputMessage="1" allowBlank="1" type="list">
      <formula1>"Indicação,Site,LinkedIn,Evento,WhatsApp,Campanha"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2" customWidth="1" min="3" max="3"/>
    <col width="3" customWidth="1" min="4" max="4"/>
    <col width="20" customWidth="1" min="8" max="8"/>
    <col width="18" customWidth="1" min="9" max="9"/>
  </cols>
  <sheetData>
    <row r="1">
      <c r="A1" s="1" t="inlineStr">
        <is>
          <t>Resumo — Panorama da Carteira</t>
        </is>
      </c>
    </row>
    <row r="2"/>
    <row r="3">
      <c r="A3" s="16" t="inlineStr">
        <is>
          <t>Indicadores principais</t>
        </is>
      </c>
      <c r="H3" s="16" t="inlineStr">
        <is>
          <t>Referência — Tipo de canal</t>
        </is>
      </c>
    </row>
    <row r="4">
      <c r="A4" s="17" t="inlineStr">
        <is>
          <t>Total de contatos</t>
        </is>
      </c>
      <c r="B4" s="18">
        <f>COUNTA(Contatos!B3:B12)</f>
        <v/>
      </c>
      <c r="H4" s="2" t="inlineStr">
        <is>
          <t>Origem do contato</t>
        </is>
      </c>
      <c r="I4" s="2" t="inlineStr">
        <is>
          <t>Tipo de canal</t>
        </is>
      </c>
    </row>
    <row r="5">
      <c r="A5" s="19" t="inlineStr">
        <is>
          <t>Valor potencial total</t>
        </is>
      </c>
      <c r="B5" s="35">
        <f>SUM(Contatos!R3:R12)</f>
        <v/>
      </c>
      <c r="H5" s="21" t="inlineStr">
        <is>
          <t>Indicação</t>
        </is>
      </c>
      <c r="I5" s="21" t="inlineStr">
        <is>
          <t>Relacionamento</t>
        </is>
      </c>
    </row>
    <row r="6">
      <c r="A6" s="17" t="inlineStr">
        <is>
          <t>Valor potencial médio</t>
        </is>
      </c>
      <c r="B6" s="36">
        <f>IFERROR(AVERAGE(Contatos!R3:R12),0)</f>
        <v/>
      </c>
      <c r="H6" s="21" t="inlineStr">
        <is>
          <t>Site</t>
        </is>
      </c>
      <c r="I6" s="21" t="inlineStr">
        <is>
          <t>Digital</t>
        </is>
      </c>
    </row>
    <row r="7">
      <c r="A7" s="19" t="inlineStr">
        <is>
          <t>Contatos ativos</t>
        </is>
      </c>
      <c r="B7" s="23">
        <f>COUNTIF(Contatos!M3:M12,"Ativo")</f>
        <v/>
      </c>
      <c r="H7" s="21" t="inlineStr">
        <is>
          <t>LinkedIn</t>
        </is>
      </c>
      <c r="I7" s="21" t="inlineStr">
        <is>
          <t>Digital</t>
        </is>
      </c>
    </row>
    <row r="8">
      <c r="A8" s="17" t="inlineStr">
        <is>
          <t>Contatos convertidos</t>
        </is>
      </c>
      <c r="B8" s="18">
        <f>COUNTIF(Contatos!M3:M12,"Convertido")</f>
        <v/>
      </c>
      <c r="H8" s="21" t="inlineStr">
        <is>
          <t>Evento</t>
        </is>
      </c>
      <c r="I8" s="21" t="inlineStr">
        <is>
          <t>Presencial</t>
        </is>
      </c>
    </row>
    <row r="9">
      <c r="A9" s="19" t="inlineStr">
        <is>
          <t>Taxa de conversão</t>
        </is>
      </c>
      <c r="B9" s="37">
        <f>IFERROR(COUNTIF(Contatos!M3:M12,"Convertido")/COUNTA(Contatos!B3:B12),0)</f>
        <v/>
      </c>
      <c r="H9" s="21" t="inlineStr">
        <is>
          <t>WhatsApp</t>
        </is>
      </c>
      <c r="I9" s="21" t="inlineStr">
        <is>
          <t>Relacionamento</t>
        </is>
      </c>
    </row>
    <row r="10">
      <c r="H10" s="21" t="inlineStr">
        <is>
          <t>Campanha</t>
        </is>
      </c>
      <c r="I10" s="21" t="inlineStr">
        <is>
          <t>Marketing</t>
        </is>
      </c>
    </row>
    <row r="11"/>
    <row r="12">
      <c r="A12" s="16" t="inlineStr">
        <is>
          <t>Distribuição por status</t>
        </is>
      </c>
      <c r="H12" s="16" t="inlineStr">
        <is>
          <t>Distribuição por origem</t>
        </is>
      </c>
    </row>
    <row r="13">
      <c r="A13" s="2" t="inlineStr">
        <is>
          <t>Status</t>
        </is>
      </c>
      <c r="B13" s="2" t="inlineStr">
        <is>
          <t>Quantidade</t>
        </is>
      </c>
      <c r="C13" s="2" t="inlineStr">
        <is>
          <t>Percentual</t>
        </is>
      </c>
      <c r="H13" s="2" t="inlineStr">
        <is>
          <t>Origem</t>
        </is>
      </c>
      <c r="I13" s="2" t="inlineStr">
        <is>
          <t>Quantidade</t>
        </is>
      </c>
    </row>
    <row r="14">
      <c r="A14" s="19" t="inlineStr">
        <is>
          <t>Novo</t>
        </is>
      </c>
      <c r="B14" s="21">
        <f>COUNTIF(Contatos!$M$3:$M$12,A14)</f>
        <v/>
      </c>
      <c r="C14" s="38">
        <f>IFERROR(B14/SUM($B$14:$B$18),0)</f>
        <v/>
      </c>
      <c r="H14" s="21" t="inlineStr">
        <is>
          <t>Indicação</t>
        </is>
      </c>
      <c r="I14" s="21">
        <f>COUNTIF(Contatos!$J$3:$J$12,H14)</f>
        <v/>
      </c>
    </row>
    <row r="15">
      <c r="A15" s="19" t="inlineStr">
        <is>
          <t>Em negociação</t>
        </is>
      </c>
      <c r="B15" s="21">
        <f>COUNTIF(Contatos!$M$3:$M$12,A15)</f>
        <v/>
      </c>
      <c r="C15" s="38">
        <f>IFERROR(B15/SUM($B$14:$B$18),0)</f>
        <v/>
      </c>
      <c r="H15" s="21" t="inlineStr">
        <is>
          <t>Site</t>
        </is>
      </c>
      <c r="I15" s="21">
        <f>COUNTIF(Contatos!$J$3:$J$12,H15)</f>
        <v/>
      </c>
    </row>
    <row r="16">
      <c r="A16" s="19" t="inlineStr">
        <is>
          <t>Ativo</t>
        </is>
      </c>
      <c r="B16" s="21">
        <f>COUNTIF(Contatos!$M$3:$M$12,A16)</f>
        <v/>
      </c>
      <c r="C16" s="38">
        <f>IFERROR(B16/SUM($B$14:$B$18),0)</f>
        <v/>
      </c>
      <c r="H16" s="21" t="inlineStr">
        <is>
          <t>LinkedIn</t>
        </is>
      </c>
      <c r="I16" s="21">
        <f>COUNTIF(Contatos!$J$3:$J$12,H16)</f>
        <v/>
      </c>
    </row>
    <row r="17">
      <c r="A17" s="19" t="inlineStr">
        <is>
          <t>Inativo</t>
        </is>
      </c>
      <c r="B17" s="21">
        <f>COUNTIF(Contatos!$M$3:$M$12,A17)</f>
        <v/>
      </c>
      <c r="C17" s="38">
        <f>IFERROR(B17/SUM($B$14:$B$18),0)</f>
        <v/>
      </c>
      <c r="H17" s="21" t="inlineStr">
        <is>
          <t>Evento</t>
        </is>
      </c>
      <c r="I17" s="21">
        <f>COUNTIF(Contatos!$J$3:$J$12,H17)</f>
        <v/>
      </c>
    </row>
    <row r="18">
      <c r="A18" s="19" t="inlineStr">
        <is>
          <t>Convertido</t>
        </is>
      </c>
      <c r="B18" s="21">
        <f>COUNTIF(Contatos!$M$3:$M$12,A18)</f>
        <v/>
      </c>
      <c r="C18" s="38">
        <f>IFERROR(B18/SUM($B$14:$B$18),0)</f>
        <v/>
      </c>
      <c r="H18" s="21" t="inlineStr">
        <is>
          <t>WhatsApp</t>
        </is>
      </c>
      <c r="I18" s="21">
        <f>COUNTIF(Contatos!$J$3:$J$12,H18)</f>
        <v/>
      </c>
    </row>
    <row r="19">
      <c r="H19" s="21" t="inlineStr">
        <is>
          <t>Campanha</t>
        </is>
      </c>
      <c r="I19" s="21">
        <f>COUNTIF(Contatos!$J$3:$J$12,H19)</f>
        <v/>
      </c>
    </row>
    <row r="20"/>
    <row r="21"/>
    <row r="22">
      <c r="H22" s="16" t="inlineStr">
        <is>
          <t>Valor potencial por categoria</t>
        </is>
      </c>
    </row>
    <row r="23">
      <c r="H23" s="2" t="inlineStr">
        <is>
          <t>Categoria</t>
        </is>
      </c>
      <c r="I23" s="2" t="inlineStr">
        <is>
          <t>Valor potencial</t>
        </is>
      </c>
    </row>
    <row r="24">
      <c r="H24" s="21" t="inlineStr">
        <is>
          <t>Lead</t>
        </is>
      </c>
      <c r="I24" s="39">
        <f>SUMIF(Contatos!$L$3:$L$12,H24,Contatos!$R$3:$R$12)</f>
        <v/>
      </c>
    </row>
    <row r="25">
      <c r="H25" s="21" t="inlineStr">
        <is>
          <t>Cliente</t>
        </is>
      </c>
      <c r="I25" s="39">
        <f>SUMIF(Contatos!$L$3:$L$12,H25,Contatos!$R$3:$R$12)</f>
        <v/>
      </c>
    </row>
    <row r="26">
      <c r="H26" s="21" t="inlineStr">
        <is>
          <t>Parceiro</t>
        </is>
      </c>
      <c r="I26" s="39">
        <f>SUMIF(Contatos!$L$3:$L$12,H26,Contatos!$R$3:$R$12)</f>
        <v/>
      </c>
    </row>
    <row r="27">
      <c r="H27" s="21" t="inlineStr">
        <is>
          <t>Fornecedor</t>
        </is>
      </c>
      <c r="I27" s="39">
        <f>SUMIF(Contatos!$L$3:$L$12,H27,Contatos!$R$3:$R$12)</f>
        <v/>
      </c>
    </row>
  </sheetData>
  <mergeCells count="6">
    <mergeCell ref="A1:F1"/>
    <mergeCell ref="A3:B3"/>
    <mergeCell ref="A12:C12"/>
    <mergeCell ref="H3:I3"/>
    <mergeCell ref="H12:I12"/>
    <mergeCell ref="H22:J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7" t="inlineStr">
        <is>
          <t>Instruções — Como usar o workbook Contatos</t>
        </is>
      </c>
    </row>
    <row r="2"/>
    <row r="3">
      <c r="A3" s="28" t="inlineStr">
        <is>
          <t>Cadastrar e atualizar contatos</t>
        </is>
      </c>
    </row>
    <row r="4" ht="45" customHeight="1">
      <c r="A4" s="29" t="inlineStr">
        <is>
          <t>Na planilha Contatos, preencha uma linha por contato a partir da linha 3. As células com fundo amarelo-claro são editáveis. Use os filtros do cabeçalho para localizar registros rapidamente.</t>
        </is>
      </c>
    </row>
    <row r="5"/>
    <row r="6">
      <c r="A6" s="28" t="inlineStr">
        <is>
          <t>Filtros e listas suspensas</t>
        </is>
      </c>
    </row>
    <row r="7" ht="45" customHeight="1">
      <c r="A7" s="29" t="inlineStr">
        <is>
          <t>As colunas UF, Origem, Categoria, Status e Consentimento LGPD possuem listas suspensas: clique na célula e escolha uma opção válida. Evita erros de digitação e mantém os relatórios consistentes.</t>
        </is>
      </c>
    </row>
    <row r="8"/>
    <row r="9">
      <c r="A9" s="28" t="inlineStr">
        <is>
          <t>Status e prioridades</t>
        </is>
      </c>
    </row>
    <row r="10" ht="45" customHeight="1">
      <c r="A10" s="29" t="inlineStr">
        <is>
          <t>Status: Novo (ainda não trabalhado), Em negociação, Ativo, Inativo e Convertido (virou negócio fechado). Prioridade é calculada automaticamente: Alta quando o próximo contato está vencido, Média para valores acima de R$ 50.000,00 e Baixa nos demais casos ou contatos inativos.</t>
        </is>
      </c>
    </row>
    <row r="11"/>
    <row r="12">
      <c r="A12" s="28" t="inlineStr">
        <is>
          <t>LGPD e ANPD</t>
        </is>
      </c>
    </row>
    <row r="13" ht="45" customHeight="1">
      <c r="A13" s="29" t="inlineStr">
        <is>
          <t>Registre o consentimento (Sim, Não ou Pendente) e a data em que foi obtido. Contate apenas quem autorizou. Contatos sem consentimento devem ser tratados com cautela e, se necessário, excluídos. Consulte as orientações da ANPD.</t>
        </is>
      </c>
    </row>
    <row r="14"/>
    <row r="15">
      <c r="A15" s="28" t="inlineStr">
        <is>
          <t>Minimização de dados</t>
        </is>
      </c>
    </row>
    <row r="16" ht="45" customHeight="1">
      <c r="A16" s="29" t="inlineStr">
        <is>
          <t>Cadastre somente os dados necessários para a relação comercial. Evite registrar informações pessoais sensíveis (saúde, religião, opinião política etc.) no campo Observações.</t>
        </is>
      </c>
    </row>
    <row r="17"/>
    <row r="18">
      <c r="A18" s="28" t="inlineStr">
        <is>
          <t>Fórmulas automáticas</t>
        </is>
      </c>
    </row>
    <row r="19" ht="45" customHeight="1">
      <c r="A19" s="29" t="inlineStr">
        <is>
          <t>Tipo de canal vem da tabela de referência na planilha Resumo. Dias sem contato usa a data atual do Excel (TODAY), então muda a cada dia. Prioridade é recalculada automaticamente.</t>
        </is>
      </c>
    </row>
    <row r="20"/>
    <row r="21">
      <c r="A21" s="28" t="inlineStr">
        <is>
          <t>Padrões brasileiros</t>
        </is>
      </c>
    </row>
    <row r="22" ht="45" customHeight="1">
      <c r="A22" s="29" t="inlineStr">
        <is>
          <t>Datas em DD/MM/AAAA, valores em R$ 1.234,56, CNPJ no formato 00.000.000/0000-00 e telefones com DDD. CNPJ, telefone e e-mail são gravados como texto para preservar zeros e pontuação.</t>
        </is>
      </c>
    </row>
    <row r="23"/>
    <row r="24">
      <c r="A24" s="28" t="inlineStr">
        <is>
          <t>Planilha Resumo</t>
        </is>
      </c>
    </row>
    <row r="25" ht="45" customHeight="1">
      <c r="A25" s="29" t="inlineStr">
        <is>
          <t>Painel com total de contatos, valor potencial, taxa de conversão, distribuição por status e gráficos por status, origem e categoria. Tudo é atualizado automaticamente conforme a planilha Contatos.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2026-07-30T13:42:31Z</dcterms:created>
  <dcterms:modified xmlns:dcterms="http://purl.org/dc/terms/" xmlns:xsi="http://www.w3.org/2001/XMLSchema-instance" xsi:type="dcterms:W3CDTF">2026-07-30T13:42:31Z</dcterms:modified>
</cp:coreProperties>
</file>