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astos" sheetId="1" state="visible" r:id="rId1"/>
    <sheet xmlns:r="http://schemas.openxmlformats.org/officeDocument/2006/relationships" name="Categorias" sheetId="2" state="visible" r:id="rId2"/>
    <sheet xmlns:r="http://schemas.openxmlformats.org/officeDocument/2006/relationships" name="Resumo" sheetId="3" state="visible" r:id="rId3"/>
    <sheet xmlns:r="http://schemas.openxmlformats.org/officeDocument/2006/relationships" name="Instruçõ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AAAA"/>
    <numFmt numFmtId="165" formatCode="&quot;R$&quot; #.##0,00"/>
    <numFmt numFmtId="166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b val="1"/>
    </font>
    <font>
      <b val="1"/>
      <color rgb="0022C55E"/>
    </font>
    <font>
      <b val="1"/>
      <color rgb="000F766E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/>
    </xf>
    <xf numFmtId="165" fontId="0" fillId="3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166" fontId="0" fillId="4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164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left" vertical="center"/>
    </xf>
    <xf numFmtId="165" fontId="0" fillId="5" borderId="1" applyAlignment="1" pivotButton="0" quotePrefix="0" xfId="0">
      <alignment horizontal="center" vertical="center"/>
    </xf>
    <xf numFmtId="166" fontId="0" fillId="5" borderId="1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165" fontId="3" fillId="0" borderId="0" pivotButton="0" quotePrefix="0" xfId="0"/>
    <xf numFmtId="0" fontId="3" fillId="0" borderId="0" pivotButton="0" quotePrefix="0" xfId="0"/>
    <xf numFmtId="165" fontId="0" fillId="0" borderId="0" pivotButton="0" quotePrefix="0" xfId="0"/>
    <xf numFmtId="0" fontId="2" fillId="6" borderId="1" pivotButton="0" quotePrefix="0" xfId="0"/>
    <xf numFmtId="165" fontId="0" fillId="0" borderId="1" pivotButton="0" quotePrefix="0" xfId="0"/>
    <xf numFmtId="165" fontId="4" fillId="0" borderId="1" pivotButton="0" quotePrefix="0" xfId="0"/>
    <xf numFmtId="0" fontId="5" fillId="5" borderId="1" applyAlignment="1" pivotButton="0" quotePrefix="0" xfId="0">
      <alignment horizontal="left" vertical="top" wrapText="1"/>
    </xf>
    <xf numFmtId="0" fontId="0" fillId="5" borderId="1" applyAlignment="1" pivotButton="0" quotePrefix="0" xfId="0">
      <alignment horizontal="left" vertical="top" wrapText="1"/>
    </xf>
    <xf numFmtId="0" fontId="5" fillId="4" borderId="1" applyAlignment="1" pivotButton="0" quotePrefix="0" xfId="0">
      <alignment horizontal="left" vertical="top" wrapText="1"/>
    </xf>
    <xf numFmtId="0" fontId="0" fillId="4" borderId="1" applyAlignment="1" pivotButton="0" quotePrefix="0" xfId="0">
      <alignment horizontal="left" vertical="top" wrapText="1"/>
    </xf>
    <xf numFmtId="164" fontId="0" fillId="4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166" fontId="0" fillId="4" borderId="1" applyAlignment="1" pivotButton="0" quotePrefix="0" xfId="0">
      <alignment horizontal="center" vertical="center"/>
    </xf>
    <xf numFmtId="164" fontId="0" fillId="5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center" vertical="center"/>
    </xf>
    <xf numFmtId="166" fontId="0" fillId="5" borderId="1" applyAlignment="1" pivotButton="0" quotePrefix="0" xfId="0">
      <alignment horizontal="center" vertical="center"/>
    </xf>
    <xf numFmtId="165" fontId="3" fillId="0" borderId="0" pivotButton="0" quotePrefix="0" xfId="0"/>
    <xf numFmtId="165" fontId="0" fillId="0" borderId="0" pivotButton="0" quotePrefix="0" xfId="0"/>
    <xf numFmtId="165" fontId="0" fillId="0" borderId="1" pivotButton="0" quotePrefix="0" xfId="0"/>
    <xf numFmtId="165" fontId="4" fillId="0" borderId="1" pivotButton="0" quotePrefix="0" xfId="0"/>
  </cellXfs>
  <cellStyles count="1">
    <cellStyle name="Normal" xfId="0" builtinId="0" hidden="0"/>
  </cellStyles>
  <dxfs count="4">
    <dxf>
      <font>
        <b val="1"/>
        <color rgb="00FFFFFF"/>
      </font>
      <fill>
        <patternFill patternType="solid">
          <fgColor rgb="00DC2626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22C55E"/>
      </font>
      <fill>
        <patternFill patternType="solid">
          <fgColor rgb="00DCFCE7"/>
        </patternFill>
      </fill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de Gastos por Categoria</a:t>
            </a:r>
          </a:p>
        </rich>
      </tx>
    </title>
    <plotArea>
      <pieChart>
        <varyColors val="1"/>
        <ser>
          <idx val="0"/>
          <order val="0"/>
          <tx>
            <strRef>
              <f>'Resumo'!C9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'Resumo'!$A$10:$A$17</f>
            </numRef>
          </cat>
          <val>
            <numRef>
              <f>'Resumo'!$C$10:$C$17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Orçamento vs Gasto Real por Categoria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'Resumo'!B9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'Resumo'!$A$10:$A$17</f>
            </numRef>
          </cat>
          <val>
            <numRef>
              <f>'Resumo'!$B$10:$B$17</f>
            </numRef>
          </val>
        </ser>
        <ser>
          <idx val="1"/>
          <order val="1"/>
          <tx>
            <strRef>
              <f>'Resumo'!C9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'Resumo'!$A$10:$A$17</f>
            </numRef>
          </cat>
          <val>
            <numRef>
              <f>'Resumo'!$C$10:$C$17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8</row>
      <rowOff>0</rowOff>
    </from>
    <ext cx="504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26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3" customWidth="1" min="2" max="2"/>
    <col width="30" customWidth="1" min="3" max="3"/>
    <col width="16" customWidth="1" min="4" max="4"/>
    <col width="20" customWidth="1" min="5" max="5"/>
    <col width="14" customWidth="1" min="6" max="6"/>
    <col width="12" customWidth="1" min="7" max="7"/>
    <col width="16" customWidth="1" min="8" max="8"/>
    <col width="15" customWidth="1" min="9" max="9"/>
  </cols>
  <sheetData>
    <row r="1" ht="26" customHeight="1">
      <c r="A1" s="1" t="inlineStr">
        <is>
          <t>CONTROLE DE GASTOS PESSOAIS - 2026</t>
        </is>
      </c>
    </row>
    <row r="2"/>
    <row r="3">
      <c r="A3" s="2" t="inlineStr">
        <is>
          <t>Nº</t>
        </is>
      </c>
      <c r="B3" s="2" t="inlineStr">
        <is>
          <t>Data</t>
        </is>
      </c>
      <c r="C3" s="2" t="inlineStr">
        <is>
          <t>Descrição</t>
        </is>
      </c>
      <c r="D3" s="2" t="inlineStr">
        <is>
          <t>Categoria</t>
        </is>
      </c>
      <c r="E3" s="2" t="inlineStr">
        <is>
          <t>Forma de Pagamento</t>
        </is>
      </c>
      <c r="F3" s="2" t="inlineStr">
        <is>
          <t>Valor (R$)</t>
        </is>
      </c>
      <c r="G3" s="2" t="inlineStr">
        <is>
          <t>Status</t>
        </is>
      </c>
      <c r="H3" s="2" t="inlineStr">
        <is>
          <t>Acumulado (R$)</t>
        </is>
      </c>
      <c r="I3" s="2" t="inlineStr">
        <is>
          <t>% do Orçamento</t>
        </is>
      </c>
    </row>
    <row r="4">
      <c r="A4" s="3" t="n">
        <v>1</v>
      </c>
      <c r="B4" s="25" t="n">
        <v>46204</v>
      </c>
      <c r="C4" s="5" t="inlineStr">
        <is>
          <t>Supermercado Extra</t>
        </is>
      </c>
      <c r="D4" s="3" t="inlineStr">
        <is>
          <t>Alimentação</t>
        </is>
      </c>
      <c r="E4" s="3" t="inlineStr">
        <is>
          <t>Cartão de Crédito</t>
        </is>
      </c>
      <c r="F4" s="26" t="n">
        <v>480.5</v>
      </c>
      <c r="G4" s="3">
        <f>IF(B4&lt;=TODAY(),"Pago","Pendente")</f>
        <v/>
      </c>
      <c r="H4" s="27">
        <f>SUM($F$4:F4)</f>
        <v/>
      </c>
      <c r="I4" s="28">
        <f>IFERROR(F4/VLOOKUP(D4,Categorias!$A$4:$B$11,2,FALSE),0)</f>
        <v/>
      </c>
    </row>
    <row r="5">
      <c r="A5" s="9" t="n">
        <v>2</v>
      </c>
      <c r="B5" s="29" t="n">
        <v>46206</v>
      </c>
      <c r="C5" s="11" t="inlineStr">
        <is>
          <t>Combustível Posto Ipiranga</t>
        </is>
      </c>
      <c r="D5" s="9" t="inlineStr">
        <is>
          <t>Transporte</t>
        </is>
      </c>
      <c r="E5" s="9" t="inlineStr">
        <is>
          <t>Débito</t>
        </is>
      </c>
      <c r="F5" s="26" t="n">
        <v>220</v>
      </c>
      <c r="G5" s="9">
        <f>IF(B5&lt;=TODAY(),"Pago","Pendente")</f>
        <v/>
      </c>
      <c r="H5" s="30">
        <f>SUM($F$4:F5)</f>
        <v/>
      </c>
      <c r="I5" s="31">
        <f>IFERROR(F5/VLOOKUP(D5,Categorias!$A$4:$B$11,2,FALSE),0)</f>
        <v/>
      </c>
    </row>
    <row r="6">
      <c r="A6" s="3" t="n">
        <v>3</v>
      </c>
      <c r="B6" s="25" t="n">
        <v>46208</v>
      </c>
      <c r="C6" s="5" t="inlineStr">
        <is>
          <t>Aluguel Apartamento</t>
        </is>
      </c>
      <c r="D6" s="3" t="inlineStr">
        <is>
          <t>Moradia</t>
        </is>
      </c>
      <c r="E6" s="3" t="inlineStr">
        <is>
          <t>Pix</t>
        </is>
      </c>
      <c r="F6" s="26" t="n">
        <v>1500</v>
      </c>
      <c r="G6" s="3">
        <f>IF(B6&lt;=TODAY(),"Pago","Pendente")</f>
        <v/>
      </c>
      <c r="H6" s="27">
        <f>SUM($F$4:F6)</f>
        <v/>
      </c>
      <c r="I6" s="28">
        <f>IFERROR(F6/VLOOKUP(D6,Categorias!$A$4:$B$11,2,FALSE),0)</f>
        <v/>
      </c>
    </row>
    <row r="7">
      <c r="A7" s="9" t="n">
        <v>4</v>
      </c>
      <c r="B7" s="29" t="n">
        <v>46211</v>
      </c>
      <c r="C7" s="11" t="inlineStr">
        <is>
          <t>Cinema Shopping</t>
        </is>
      </c>
      <c r="D7" s="9" t="inlineStr">
        <is>
          <t>Lazer</t>
        </is>
      </c>
      <c r="E7" s="9" t="inlineStr">
        <is>
          <t>Cartão de Crédito</t>
        </is>
      </c>
      <c r="F7" s="26" t="n">
        <v>85</v>
      </c>
      <c r="G7" s="9">
        <f>IF(B7&lt;=TODAY(),"Pago","Pendente")</f>
        <v/>
      </c>
      <c r="H7" s="30">
        <f>SUM($F$4:F7)</f>
        <v/>
      </c>
      <c r="I7" s="31">
        <f>IFERROR(F7/VLOOKUP(D7,Categorias!$A$4:$B$11,2,FALSE),0)</f>
        <v/>
      </c>
    </row>
    <row r="8">
      <c r="A8" s="3" t="n">
        <v>5</v>
      </c>
      <c r="B8" s="25" t="n">
        <v>46213</v>
      </c>
      <c r="C8" s="5" t="inlineStr">
        <is>
          <t>Consulta Dentista</t>
        </is>
      </c>
      <c r="D8" s="3" t="inlineStr">
        <is>
          <t>Saúde</t>
        </is>
      </c>
      <c r="E8" s="3" t="inlineStr">
        <is>
          <t>Dinheiro</t>
        </is>
      </c>
      <c r="F8" s="26" t="n">
        <v>250</v>
      </c>
      <c r="G8" s="3">
        <f>IF(B8&lt;=TODAY(),"Pago","Pendente")</f>
        <v/>
      </c>
      <c r="H8" s="27">
        <f>SUM($F$4:F8)</f>
        <v/>
      </c>
      <c r="I8" s="28">
        <f>IFERROR(F8/VLOOKUP(D8,Categorias!$A$4:$B$11,2,FALSE),0)</f>
        <v/>
      </c>
    </row>
    <row r="9">
      <c r="A9" s="9" t="n">
        <v>6</v>
      </c>
      <c r="B9" s="29" t="n">
        <v>46215</v>
      </c>
      <c r="C9" s="11" t="inlineStr">
        <is>
          <t>Curso Online de Inglês</t>
        </is>
      </c>
      <c r="D9" s="9" t="inlineStr">
        <is>
          <t>Educação</t>
        </is>
      </c>
      <c r="E9" s="9" t="inlineStr">
        <is>
          <t>Pix</t>
        </is>
      </c>
      <c r="F9" s="26" t="n">
        <v>199.9</v>
      </c>
      <c r="G9" s="9">
        <f>IF(B9&lt;=TODAY(),"Pago","Pendente")</f>
        <v/>
      </c>
      <c r="H9" s="30">
        <f>SUM($F$4:F9)</f>
        <v/>
      </c>
      <c r="I9" s="31">
        <f>IFERROR(F9/VLOOKUP(D9,Categorias!$A$4:$B$11,2,FALSE),0)</f>
        <v/>
      </c>
    </row>
    <row r="10">
      <c r="A10" s="3" t="n">
        <v>7</v>
      </c>
      <c r="B10" s="25" t="n">
        <v>46218</v>
      </c>
      <c r="C10" s="5" t="inlineStr">
        <is>
          <t>Roupas Loja Renner</t>
        </is>
      </c>
      <c r="D10" s="3" t="inlineStr">
        <is>
          <t>Vestuário</t>
        </is>
      </c>
      <c r="E10" s="3" t="inlineStr">
        <is>
          <t>Cartão de Crédito</t>
        </is>
      </c>
      <c r="F10" s="26" t="n">
        <v>310</v>
      </c>
      <c r="G10" s="3">
        <f>IF(B10&lt;=TODAY(),"Pago","Pendente")</f>
        <v/>
      </c>
      <c r="H10" s="27">
        <f>SUM($F$4:F10)</f>
        <v/>
      </c>
      <c r="I10" s="28">
        <f>IFERROR(F10/VLOOKUP(D10,Categorias!$A$4:$B$11,2,FALSE),0)</f>
        <v/>
      </c>
    </row>
    <row r="11">
      <c r="A11" s="9" t="n">
        <v>8</v>
      </c>
      <c r="B11" s="29" t="n">
        <v>46221</v>
      </c>
      <c r="C11" s="11" t="inlineStr">
        <is>
          <t>Conta de Energia</t>
        </is>
      </c>
      <c r="D11" s="9" t="inlineStr">
        <is>
          <t>Moradia</t>
        </is>
      </c>
      <c r="E11" s="9" t="inlineStr">
        <is>
          <t>Débito</t>
        </is>
      </c>
      <c r="F11" s="26" t="n">
        <v>210</v>
      </c>
      <c r="G11" s="9">
        <f>IF(B11&lt;=TODAY(),"Pago","Pendente")</f>
        <v/>
      </c>
      <c r="H11" s="30">
        <f>SUM($F$4:F11)</f>
        <v/>
      </c>
      <c r="I11" s="31">
        <f>IFERROR(F11/VLOOKUP(D11,Categorias!$A$4:$B$11,2,FALSE),0)</f>
        <v/>
      </c>
    </row>
    <row r="12">
      <c r="A12" s="3" t="n">
        <v>9</v>
      </c>
      <c r="B12" s="25" t="n">
        <v>46223</v>
      </c>
      <c r="C12" s="5" t="inlineStr">
        <is>
          <t>Restaurante Japonês</t>
        </is>
      </c>
      <c r="D12" s="3" t="inlineStr">
        <is>
          <t>Alimentação</t>
        </is>
      </c>
      <c r="E12" s="3" t="inlineStr">
        <is>
          <t>Pix</t>
        </is>
      </c>
      <c r="F12" s="26" t="n">
        <v>145</v>
      </c>
      <c r="G12" s="3">
        <f>IF(B12&lt;=TODAY(),"Pago","Pendente")</f>
        <v/>
      </c>
      <c r="H12" s="27">
        <f>SUM($F$4:F12)</f>
        <v/>
      </c>
      <c r="I12" s="28">
        <f>IFERROR(F12/VLOOKUP(D12,Categorias!$A$4:$B$11,2,FALSE),0)</f>
        <v/>
      </c>
    </row>
    <row r="13">
      <c r="A13" s="9" t="n">
        <v>10</v>
      </c>
      <c r="B13" s="29" t="n">
        <v>46225</v>
      </c>
      <c r="C13" s="11" t="inlineStr">
        <is>
          <t>Farmácia Drogasil</t>
        </is>
      </c>
      <c r="D13" s="9" t="inlineStr">
        <is>
          <t>Saúde</t>
        </is>
      </c>
      <c r="E13" s="9" t="inlineStr">
        <is>
          <t>Dinheiro</t>
        </is>
      </c>
      <c r="F13" s="26" t="n">
        <v>98.5</v>
      </c>
      <c r="G13" s="9">
        <f>IF(B13&lt;=TODAY(),"Pago","Pendente")</f>
        <v/>
      </c>
      <c r="H13" s="30">
        <f>SUM($F$4:F13)</f>
        <v/>
      </c>
      <c r="I13" s="31">
        <f>IFERROR(F13/VLOOKUP(D13,Categorias!$A$4:$B$11,2,FALSE),0)</f>
        <v/>
      </c>
    </row>
    <row r="14"/>
    <row r="15">
      <c r="C15" s="14" t="inlineStr">
        <is>
          <t>TOTAL GERAL</t>
        </is>
      </c>
      <c r="F15" s="32">
        <f>SUM(F4:F13)</f>
        <v/>
      </c>
    </row>
    <row r="16">
      <c r="C16" s="16" t="inlineStr">
        <is>
          <t>MÉDIA POR GASTO</t>
        </is>
      </c>
      <c r="F16" s="33">
        <f>IFERROR(AVERAGE(F4:F13),0)</f>
        <v/>
      </c>
    </row>
    <row r="17">
      <c r="C17" s="16" t="inlineStr">
        <is>
          <t>MAIOR GASTO</t>
        </is>
      </c>
      <c r="F17" s="33">
        <f>MAX(F4:F13)</f>
        <v/>
      </c>
    </row>
    <row r="18">
      <c r="C18" s="16" t="inlineStr">
        <is>
          <t>MENOR GASTO</t>
        </is>
      </c>
      <c r="F18" s="33">
        <f>MIN(F4:F13)</f>
        <v/>
      </c>
    </row>
    <row r="19">
      <c r="C19" s="16" t="inlineStr">
        <is>
          <t>TOTAL PENDENTE</t>
        </is>
      </c>
      <c r="F19" s="33">
        <f>SUMIF(G4:G13,"Pendente",F4:F13)</f>
        <v/>
      </c>
    </row>
  </sheetData>
  <mergeCells count="1">
    <mergeCell ref="A1:I1"/>
  </mergeCells>
  <conditionalFormatting sqref="I4:I13">
    <cfRule type="cellIs" priority="1" operator="greaterThan" dxfId="0">
      <formula>1</formula>
    </cfRule>
  </conditionalFormatting>
  <conditionalFormatting sqref="G4:G13">
    <cfRule type="expression" priority="2" dxfId="1" stopIfTrue="1">
      <formula>G4="Pendente"</formula>
    </cfRule>
    <cfRule type="expression" priority="3" dxfId="2" stopIfTrue="1">
      <formula>G4="Pago"</formula>
    </cfRule>
  </conditionalFormatting>
  <dataValidations count="2">
    <dataValidation sqref="D4:D13" showErrorMessage="1" showInputMessage="1" allowBlank="1" type="list">
      <formula1>=Categorias!$A$4:$A$11</formula1>
    </dataValidation>
    <dataValidation sqref="E4:E13" showErrorMessage="1" showInputMessage="1" allowBlank="1" type="list">
      <formula1>"Cartão de Crédito,Débito,Pix,Dinheiro,Boleto"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20" customWidth="1" min="1" max="1"/>
    <col width="22" customWidth="1" min="2" max="2"/>
    <col width="20" customWidth="1" min="3" max="3"/>
  </cols>
  <sheetData>
    <row r="1" ht="24" customHeight="1">
      <c r="A1" s="1" t="inlineStr">
        <is>
          <t>ORÇAMENTO POR CATEGORIA</t>
        </is>
      </c>
    </row>
    <row r="2"/>
    <row r="3">
      <c r="A3" s="2" t="inlineStr">
        <is>
          <t>Categoria</t>
        </is>
      </c>
      <c r="B3" s="2" t="inlineStr">
        <is>
          <t>Orçamento Mensal (R$)</t>
        </is>
      </c>
      <c r="C3" s="2" t="inlineStr">
        <is>
          <t>Gasto Real (R$)</t>
        </is>
      </c>
    </row>
    <row r="4">
      <c r="A4" s="5" t="inlineStr">
        <is>
          <t>Alimentação</t>
        </is>
      </c>
      <c r="B4" s="26" t="n">
        <v>700</v>
      </c>
      <c r="C4" s="27">
        <f>SUMIF(Gastos!$D$4:$D$13,A4,Gastos!$F$4:$F$13)</f>
        <v/>
      </c>
    </row>
    <row r="5">
      <c r="A5" s="11" t="inlineStr">
        <is>
          <t>Transporte</t>
        </is>
      </c>
      <c r="B5" s="26" t="n">
        <v>300</v>
      </c>
      <c r="C5" s="30">
        <f>SUMIF(Gastos!$D$4:$D$13,A5,Gastos!$F$4:$F$13)</f>
        <v/>
      </c>
    </row>
    <row r="6">
      <c r="A6" s="5" t="inlineStr">
        <is>
          <t>Moradia</t>
        </is>
      </c>
      <c r="B6" s="26" t="n">
        <v>1800</v>
      </c>
      <c r="C6" s="27">
        <f>SUMIF(Gastos!$D$4:$D$13,A6,Gastos!$F$4:$F$13)</f>
        <v/>
      </c>
    </row>
    <row r="7">
      <c r="A7" s="11" t="inlineStr">
        <is>
          <t>Lazer</t>
        </is>
      </c>
      <c r="B7" s="26" t="n">
        <v>200</v>
      </c>
      <c r="C7" s="30">
        <f>SUMIF(Gastos!$D$4:$D$13,A7,Gastos!$F$4:$F$13)</f>
        <v/>
      </c>
    </row>
    <row r="8">
      <c r="A8" s="5" t="inlineStr">
        <is>
          <t>Saúde</t>
        </is>
      </c>
      <c r="B8" s="26" t="n">
        <v>350</v>
      </c>
      <c r="C8" s="27">
        <f>SUMIF(Gastos!$D$4:$D$13,A8,Gastos!$F$4:$F$13)</f>
        <v/>
      </c>
    </row>
    <row r="9">
      <c r="A9" s="11" t="inlineStr">
        <is>
          <t>Educação</t>
        </is>
      </c>
      <c r="B9" s="26" t="n">
        <v>250</v>
      </c>
      <c r="C9" s="30">
        <f>SUMIF(Gastos!$D$4:$D$13,A9,Gastos!$F$4:$F$13)</f>
        <v/>
      </c>
    </row>
    <row r="10">
      <c r="A10" s="5" t="inlineStr">
        <is>
          <t>Vestuário</t>
        </is>
      </c>
      <c r="B10" s="26" t="n">
        <v>300</v>
      </c>
      <c r="C10" s="27">
        <f>SUMIF(Gastos!$D$4:$D$13,A10,Gastos!$F$4:$F$13)</f>
        <v/>
      </c>
    </row>
    <row r="11">
      <c r="A11" s="11" t="inlineStr">
        <is>
          <t>Outros</t>
        </is>
      </c>
      <c r="B11" s="26" t="n">
        <v>150</v>
      </c>
      <c r="C11" s="30">
        <f>SUMIF(Gastos!$D$4:$D$13,A11,Gastos!$F$4:$F$13)</f>
        <v/>
      </c>
    </row>
  </sheetData>
  <mergeCells count="1">
    <mergeCell ref="A1:C1"/>
  </mergeCells>
  <conditionalFormatting sqref="C4:C11">
    <cfRule type="expression" priority="1" dxfId="1">
      <formula>C4&gt;B4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</cols>
  <sheetData>
    <row r="1" ht="26" customHeight="1">
      <c r="A1" s="1" t="inlineStr">
        <is>
          <t>DASHBOARD - RESUMO DOS GASTOS</t>
        </is>
      </c>
    </row>
    <row r="2"/>
    <row r="3">
      <c r="A3" s="18" t="inlineStr">
        <is>
          <t>Total Gasto no Mês</t>
        </is>
      </c>
      <c r="B3" s="34">
        <f>Gastos!F15</f>
        <v/>
      </c>
    </row>
    <row r="4">
      <c r="A4" s="18" t="inlineStr">
        <is>
          <t>Total Orçado</t>
        </is>
      </c>
      <c r="B4" s="34">
        <f>SUM(Categorias!B4:B11)</f>
        <v/>
      </c>
    </row>
    <row r="5">
      <c r="A5" s="18" t="inlineStr">
        <is>
          <t>Saldo Disponível</t>
        </is>
      </c>
      <c r="B5" s="35">
        <f>B4-B3</f>
        <v/>
      </c>
    </row>
    <row r="6">
      <c r="A6" s="18" t="inlineStr">
        <is>
          <t>Gastos Pendentes</t>
        </is>
      </c>
      <c r="B6" s="34">
        <f>Gastos!F19</f>
        <v/>
      </c>
    </row>
    <row r="7"/>
    <row r="8"/>
    <row r="9">
      <c r="A9" s="2" t="inlineStr">
        <is>
          <t>Categoria</t>
        </is>
      </c>
      <c r="B9" s="2" t="inlineStr">
        <is>
          <t>Orçamento (R$)</t>
        </is>
      </c>
      <c r="C9" s="2" t="inlineStr">
        <is>
          <t>Gasto Real (R$)</t>
        </is>
      </c>
    </row>
    <row r="10">
      <c r="A10" s="3">
        <f>Categorias!A4</f>
        <v/>
      </c>
      <c r="B10" s="27">
        <f>Categorias!B4</f>
        <v/>
      </c>
      <c r="C10" s="27">
        <f>Categorias!C4</f>
        <v/>
      </c>
    </row>
    <row r="11">
      <c r="A11" s="9">
        <f>Categorias!A5</f>
        <v/>
      </c>
      <c r="B11" s="30">
        <f>Categorias!B5</f>
        <v/>
      </c>
      <c r="C11" s="30">
        <f>Categorias!C5</f>
        <v/>
      </c>
    </row>
    <row r="12">
      <c r="A12" s="3">
        <f>Categorias!A6</f>
        <v/>
      </c>
      <c r="B12" s="27">
        <f>Categorias!B6</f>
        <v/>
      </c>
      <c r="C12" s="27">
        <f>Categorias!C6</f>
        <v/>
      </c>
    </row>
    <row r="13">
      <c r="A13" s="9">
        <f>Categorias!A7</f>
        <v/>
      </c>
      <c r="B13" s="30">
        <f>Categorias!B7</f>
        <v/>
      </c>
      <c r="C13" s="30">
        <f>Categorias!C7</f>
        <v/>
      </c>
    </row>
    <row r="14">
      <c r="A14" s="3">
        <f>Categorias!A8</f>
        <v/>
      </c>
      <c r="B14" s="27">
        <f>Categorias!B8</f>
        <v/>
      </c>
      <c r="C14" s="27">
        <f>Categorias!C8</f>
        <v/>
      </c>
    </row>
    <row r="15">
      <c r="A15" s="9">
        <f>Categorias!A9</f>
        <v/>
      </c>
      <c r="B15" s="30">
        <f>Categorias!B9</f>
        <v/>
      </c>
      <c r="C15" s="30">
        <f>Categorias!C9</f>
        <v/>
      </c>
    </row>
    <row r="16">
      <c r="A16" s="3">
        <f>Categorias!A10</f>
        <v/>
      </c>
      <c r="B16" s="27">
        <f>Categorias!B10</f>
        <v/>
      </c>
      <c r="C16" s="27">
        <f>Categorias!C10</f>
        <v/>
      </c>
    </row>
    <row r="17">
      <c r="A17" s="9">
        <f>Categorias!A11</f>
        <v/>
      </c>
      <c r="B17" s="30">
        <f>Categorias!B11</f>
        <v/>
      </c>
      <c r="C17" s="30">
        <f>Categorias!C11</f>
        <v/>
      </c>
    </row>
  </sheetData>
  <mergeCells count="1">
    <mergeCell ref="A1:F1"/>
  </mergeCells>
  <conditionalFormatting sqref="B5">
    <cfRule type="cellIs" priority="1" operator="lessThan" dxfId="3">
      <formula>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4" customWidth="1" min="1" max="1"/>
    <col width="85" customWidth="1" min="2" max="2"/>
  </cols>
  <sheetData>
    <row r="1" ht="26" customHeight="1">
      <c r="A1" s="1" t="inlineStr">
        <is>
          <t>INSTRUÇÕES DE USO DA PLANILHA</t>
        </is>
      </c>
    </row>
    <row r="2"/>
    <row r="3" ht="46" customHeight="1">
      <c r="A3" s="21" t="inlineStr">
        <is>
          <t>Sheet: Gastos</t>
        </is>
      </c>
      <c r="B3" s="22" t="inlineStr">
        <is>
          <t>Registre cada despesa pessoal com data, descrição, categoria, forma de pagamento e valor. As colunas Status, Acumulado e % do Orçamento são calculadas automaticamente por fórmulas.</t>
        </is>
      </c>
    </row>
    <row r="4" ht="46" customHeight="1">
      <c r="A4" s="23" t="inlineStr">
        <is>
          <t>Coluna Categoria</t>
        </is>
      </c>
      <c r="B4" s="24" t="inlineStr">
        <is>
          <t>Selecione uma categoria da lista suspensa (validação de dados) vinculada à planilha Categorias.</t>
        </is>
      </c>
    </row>
    <row r="5" ht="46" customHeight="1">
      <c r="A5" s="21" t="inlineStr">
        <is>
          <t>Coluna Status</t>
        </is>
      </c>
      <c r="B5" s="22" t="inlineStr">
        <is>
          <t>Calculada com IF: compara a data do gasto com a data atual (TODAY) e retorna Pago ou Pendente.</t>
        </is>
      </c>
    </row>
    <row r="6" ht="46" customHeight="1">
      <c r="A6" s="23" t="inlineStr">
        <is>
          <t>Coluna % do Orçamento</t>
        </is>
      </c>
      <c r="B6" s="24" t="inlineStr">
        <is>
          <t>Usa VLOOKUP para buscar o orçamento da categoria correspondente e calcula o percentual já utilizado.</t>
        </is>
      </c>
    </row>
    <row r="7" ht="46" customHeight="1">
      <c r="A7" s="21" t="inlineStr">
        <is>
          <t>Sheet: Categorias</t>
        </is>
      </c>
      <c r="B7" s="22" t="inlineStr">
        <is>
          <t>Defina o orçamento mensal de cada categoria (célula amarela = editável). A coluna Gasto Real usa SUMIF para somar automaticamente os gastos lançados na planilha Gastos.</t>
        </is>
      </c>
    </row>
    <row r="8" ht="46" customHeight="1">
      <c r="A8" s="23" t="inlineStr">
        <is>
          <t>Sheet: Resumo</t>
        </is>
      </c>
      <c r="B8" s="24" t="inlineStr">
        <is>
          <t>Painel com indicadores-chave (Total Gasto, Total Orçado, Saldo Disponível, Gastos Pendentes) e gráficos de pizza e barras comparando orçamento e gasto real por categoria.</t>
        </is>
      </c>
    </row>
    <row r="9" ht="46" customHeight="1">
      <c r="A9" s="21" t="inlineStr">
        <is>
          <t>Cores e formatação</t>
        </is>
      </c>
      <c r="B9" s="22" t="inlineStr">
        <is>
          <t>Células amarelas = entrada de dados editável. Vermelho = alerta (gasto acima do orçamento ou pendente). Verde = valor positivo/saldo favorável.</t>
        </is>
      </c>
    </row>
    <row r="10" ht="46" customHeight="1">
      <c r="A10" s="23" t="inlineStr">
        <is>
          <t>Atualização</t>
        </is>
      </c>
      <c r="B10" s="24" t="inlineStr">
        <is>
          <t>Basta adicionar novas linhas na planilha Gastos seguindo o mesmo padrão. As fórmulas de totais, orçamento e gráficos devem ser ajustadas para incluir o novo intervalo, se necessário.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2026-07-21T17:42:55Z</dcterms:created>
  <dcterms:modified xmlns:dcterms="http://purl.org/dc/terms/" xmlns:xsi="http://www.w3.org/2001/XMLSchema-instance" xsi:type="dcterms:W3CDTF">2026-07-21T17:42:55Z</dcterms:modified>
</cp:coreProperties>
</file>