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entário" sheetId="1" state="visible" r:id="rId1"/>
    <sheet xmlns:r="http://schemas.openxmlformats.org/officeDocument/2006/relationships" name="Resumo" sheetId="2" state="visible" r:id="rId2"/>
    <sheet xmlns:r="http://schemas.openxmlformats.org/officeDocument/2006/relationships" name="Instruçõ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D/MM/AAAA"/>
    <numFmt numFmtId="165" formatCode="&quot;R$&quot; #.##0,00"/>
    <numFmt numFmtId="166" formatCode="0.0%"/>
  </numFmts>
  <fonts count="7">
    <font>
      <name val="Calibri"/>
      <family val="2"/>
      <color theme="1"/>
      <sz val="11"/>
      <scheme val="minor"/>
    </font>
    <font>
      <name val="Calibri"/>
      <b val="1"/>
      <color rgb="001E293B"/>
      <sz val="16"/>
    </font>
    <font>
      <name val="Calibri"/>
      <b val="1"/>
      <color rgb="00FFFFFF"/>
      <sz val="11"/>
    </font>
    <font>
      <b val="1"/>
    </font>
    <font>
      <b val="1"/>
      <color rgb="0016A34A"/>
    </font>
    <font>
      <b val="1"/>
      <color rgb="00DC2626"/>
    </font>
    <font>
      <b val="1"/>
      <color rgb="00FFFFFF"/>
    </font>
  </fonts>
  <fills count="7">
    <fill>
      <patternFill/>
    </fill>
    <fill>
      <patternFill patternType="gray125"/>
    </fill>
    <fill>
      <patternFill patternType="solid">
        <fgColor rgb="001E293B"/>
        <bgColor rgb="001E293B"/>
      </patternFill>
    </fill>
    <fill>
      <patternFill patternType="solid">
        <fgColor rgb="00FFFBEB"/>
        <bgColor rgb="00FFFBEB"/>
      </patternFill>
    </fill>
    <fill>
      <patternFill patternType="solid">
        <fgColor rgb="00F8FAFC"/>
        <bgColor rgb="00F8FAFC"/>
      </patternFill>
    </fill>
    <fill>
      <patternFill patternType="solid">
        <fgColor rgb="00FFFFFF"/>
        <bgColor rgb="00FFFFFF"/>
      </patternFill>
    </fill>
    <fill>
      <patternFill patternType="solid">
        <fgColor rgb="00C8102E"/>
        <bgColor rgb="00C8102E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2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2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left" vertical="center"/>
    </xf>
    <xf numFmtId="164" fontId="0" fillId="4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 wrapText="1"/>
    </xf>
    <xf numFmtId="165" fontId="0" fillId="3" borderId="1" applyAlignment="1" pivotButton="0" quotePrefix="0" xfId="0">
      <alignment horizontal="center" vertical="center" wrapText="1"/>
    </xf>
    <xf numFmtId="165" fontId="0" fillId="4" borderId="1" applyAlignment="1" pivotButton="0" quotePrefix="0" xfId="0">
      <alignment horizontal="center" vertical="center" wrapText="1"/>
    </xf>
    <xf numFmtId="164" fontId="0" fillId="3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left" vertical="center"/>
    </xf>
    <xf numFmtId="164" fontId="0" fillId="5" borderId="1" applyAlignment="1" pivotButton="0" quotePrefix="0" xfId="0">
      <alignment horizontal="center" vertical="center" wrapText="1"/>
    </xf>
    <xf numFmtId="165" fontId="0" fillId="5" borderId="1" applyAlignment="1" pivotButton="0" quotePrefix="0" xfId="0">
      <alignment horizontal="center" vertical="center" wrapText="1"/>
    </xf>
    <xf numFmtId="0" fontId="1" fillId="0" borderId="0" pivotButton="0" quotePrefix="0" xfId="0"/>
    <xf numFmtId="0" fontId="2" fillId="6" borderId="0" applyAlignment="1" pivotButton="0" quotePrefix="0" xfId="0">
      <alignment horizontal="center" vertical="center" wrapText="1"/>
    </xf>
    <xf numFmtId="0" fontId="3" fillId="4" borderId="1" pivotButton="0" quotePrefix="0" xfId="0"/>
    <xf numFmtId="0" fontId="4" fillId="4" borderId="1" pivotButton="0" quotePrefix="0" xfId="0"/>
    <xf numFmtId="0" fontId="3" fillId="5" borderId="1" pivotButton="0" quotePrefix="0" xfId="0"/>
    <xf numFmtId="165" fontId="4" fillId="5" borderId="1" pivotButton="0" quotePrefix="0" xfId="0"/>
    <xf numFmtId="0" fontId="4" fillId="5" borderId="1" pivotButton="0" quotePrefix="0" xfId="0"/>
    <xf numFmtId="165" fontId="4" fillId="4" borderId="1" pivotButton="0" quotePrefix="0" xfId="0"/>
    <xf numFmtId="165" fontId="5" fillId="5" borderId="1" pivotButton="0" quotePrefix="0" xfId="0"/>
    <xf numFmtId="0" fontId="0" fillId="4" borderId="1" pivotButton="0" quotePrefix="0" xfId="0"/>
    <xf numFmtId="165" fontId="0" fillId="4" borderId="1" pivotButton="0" quotePrefix="0" xfId="0"/>
    <xf numFmtId="166" fontId="0" fillId="4" borderId="1" pivotButton="0" quotePrefix="0" xfId="0"/>
    <xf numFmtId="0" fontId="0" fillId="5" borderId="1" pivotButton="0" quotePrefix="0" xfId="0"/>
    <xf numFmtId="165" fontId="0" fillId="5" borderId="1" pivotButton="0" quotePrefix="0" xfId="0"/>
    <xf numFmtId="166" fontId="0" fillId="5" borderId="1" pivotButton="0" quotePrefix="0" xfId="0"/>
    <xf numFmtId="0" fontId="6" fillId="6" borderId="1" pivotButton="0" quotePrefix="0" xfId="0"/>
    <xf numFmtId="0" fontId="6" fillId="6" borderId="1" applyAlignment="1" pivotButton="0" quotePrefix="0" xfId="0">
      <alignment horizontal="center" vertical="center" wrapText="1"/>
    </xf>
    <xf numFmtId="165" fontId="6" fillId="6" borderId="1" pivotButton="0" quotePrefix="0" xfId="0"/>
    <xf numFmtId="166" fontId="6" fillId="6" borderId="1" pivotButton="0" quotePrefix="0" xfId="0"/>
    <xf numFmtId="0" fontId="0" fillId="3" borderId="1" pivotButton="0" quotePrefix="0" xfId="0"/>
    <xf numFmtId="0" fontId="6" fillId="2" borderId="1" applyAlignment="1" pivotButton="0" quotePrefix="0" xfId="0">
      <alignment horizontal="left" vertical="center" wrapText="1"/>
    </xf>
    <xf numFmtId="0" fontId="0" fillId="5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left" vertical="center" wrapText="1"/>
    </xf>
    <xf numFmtId="164" fontId="0" fillId="4" borderId="1" applyAlignment="1" pivotButton="0" quotePrefix="0" xfId="0">
      <alignment horizontal="center" vertical="center" wrapText="1"/>
    </xf>
    <xf numFmtId="165" fontId="0" fillId="3" borderId="1" applyAlignment="1" pivotButton="0" quotePrefix="0" xfId="0">
      <alignment horizontal="center" vertical="center" wrapText="1"/>
    </xf>
    <xf numFmtId="165" fontId="0" fillId="4" borderId="1" applyAlignment="1" pivotButton="0" quotePrefix="0" xfId="0">
      <alignment horizontal="center" vertical="center" wrapText="1"/>
    </xf>
    <xf numFmtId="164" fontId="0" fillId="3" borderId="1" applyAlignment="1" pivotButton="0" quotePrefix="0" xfId="0">
      <alignment horizontal="center" vertical="center" wrapText="1"/>
    </xf>
    <xf numFmtId="164" fontId="0" fillId="5" borderId="1" applyAlignment="1" pivotButton="0" quotePrefix="0" xfId="0">
      <alignment horizontal="center" vertical="center" wrapText="1"/>
    </xf>
    <xf numFmtId="165" fontId="0" fillId="5" borderId="1" applyAlignment="1" pivotButton="0" quotePrefix="0" xfId="0">
      <alignment horizontal="center" vertical="center" wrapText="1"/>
    </xf>
    <xf numFmtId="165" fontId="4" fillId="5" borderId="1" pivotButton="0" quotePrefix="0" xfId="0"/>
    <xf numFmtId="165" fontId="4" fillId="4" borderId="1" pivotButton="0" quotePrefix="0" xfId="0"/>
    <xf numFmtId="165" fontId="5" fillId="5" borderId="1" pivotButton="0" quotePrefix="0" xfId="0"/>
    <xf numFmtId="165" fontId="0" fillId="4" borderId="1" pivotButton="0" quotePrefix="0" xfId="0"/>
    <xf numFmtId="166" fontId="0" fillId="4" borderId="1" pivotButton="0" quotePrefix="0" xfId="0"/>
    <xf numFmtId="165" fontId="0" fillId="5" borderId="1" pivotButton="0" quotePrefix="0" xfId="0"/>
    <xf numFmtId="166" fontId="0" fillId="5" borderId="1" pivotButton="0" quotePrefix="0" xfId="0"/>
    <xf numFmtId="165" fontId="6" fillId="6" borderId="1" pivotButton="0" quotePrefix="0" xfId="0"/>
    <xf numFmtId="166" fontId="6" fillId="6" borderId="1" pivotButton="0" quotePrefix="0" xfId="0"/>
  </cellXfs>
  <cellStyles count="1">
    <cellStyle name="Normal" xfId="0" builtinId="0" hidden="0"/>
  </cellStyles>
  <dxfs count="2">
    <dxf>
      <font>
        <b val="1"/>
        <color rgb="00DC2626"/>
      </font>
      <fill>
        <patternFill patternType="solid">
          <fgColor rgb="00FEE2E2"/>
          <bgColor rgb="00FEE2E2"/>
        </patternFill>
      </fill>
    </dxf>
    <dxf>
      <font>
        <b val="1"/>
        <color rgb="0016A34A"/>
      </font>
      <fill>
        <patternFill patternType="solid">
          <fgColor rgb="00DCFCE7"/>
          <b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Valor Total em Estoque por Categoria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'Resumo'!C13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'Resumo'!$A$14:$A$19</f>
            </numRef>
          </cat>
          <val>
            <numRef>
              <f>'Resumo'!$C$14:$C$19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R$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Participação do Valor em Estoque por Categoria</a:t>
            </a:r>
          </a:p>
        </rich>
      </tx>
    </title>
    <plotArea>
      <pieChart>
        <varyColors val="1"/>
        <ser>
          <idx val="0"/>
          <order val="0"/>
          <tx>
            <strRef>
              <f>'Resumo'!C13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'Resumo'!$A$14:$A$19</f>
            </numRef>
          </cat>
          <val>
            <numRef>
              <f>'Resumo'!$C$14:$C$19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Estoque Atual por Item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'Inventário'!L2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'Inventário'!$A$3:$A$12</f>
            </numRef>
          </cat>
          <val>
            <numRef>
              <f>'Inventário'!$L$3:$L$12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Item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Quantidade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5</col>
      <colOff>0</colOff>
      <row>2</row>
      <rowOff>0</rowOff>
    </from>
    <ext cx="576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20</row>
      <rowOff>0</rowOff>
    </from>
    <ext cx="576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5</col>
      <colOff>0</colOff>
      <row>38</row>
      <rowOff>0</rowOff>
    </from>
    <ext cx="6480000" cy="324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1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26" customWidth="1" min="2" max="2"/>
    <col width="13" customWidth="1" min="3" max="3"/>
    <col width="9" customWidth="1" min="4" max="4"/>
    <col width="20" customWidth="1" min="5" max="5"/>
    <col width="24" customWidth="1" min="6" max="6"/>
    <col width="12" customWidth="1" min="7" max="7"/>
    <col width="14" customWidth="1" min="8" max="8"/>
    <col width="11" customWidth="1" min="9" max="9"/>
    <col width="12" customWidth="1" min="10" max="10"/>
    <col width="10" customWidth="1" min="11" max="11"/>
    <col width="12" customWidth="1" min="12" max="12"/>
    <col width="13" customWidth="1" min="13" max="13"/>
    <col width="15" customWidth="1" min="14" max="14"/>
    <col width="16" customWidth="1" min="15" max="15"/>
    <col width="10" customWidth="1" min="16" max="16"/>
    <col width="16" customWidth="1" min="17" max="17"/>
    <col width="16" customWidth="1" min="18" max="18"/>
  </cols>
  <sheetData>
    <row r="1" ht="24" customHeight="1">
      <c r="A1" s="1" t="inlineStr">
        <is>
          <t>CONTROLE DE INVENTÁRIO - CADASTRO E MOVIMENTAÇÃO DE ITENS</t>
        </is>
      </c>
    </row>
    <row r="2">
      <c r="A2" s="2" t="inlineStr">
        <is>
          <t>Código do Item</t>
        </is>
      </c>
      <c r="B2" s="2" t="inlineStr">
        <is>
          <t>Descrição</t>
        </is>
      </c>
      <c r="C2" s="2" t="inlineStr">
        <is>
          <t>Categoria</t>
        </is>
      </c>
      <c r="D2" s="2" t="inlineStr">
        <is>
          <t>Unidade</t>
        </is>
      </c>
      <c r="E2" s="2" t="inlineStr">
        <is>
          <t>Local de Armazenagem</t>
        </is>
      </c>
      <c r="F2" s="2" t="inlineStr">
        <is>
          <t>Fornecedor</t>
        </is>
      </c>
      <c r="G2" s="2" t="inlineStr">
        <is>
          <t>Nº NF-e</t>
        </is>
      </c>
      <c r="H2" s="2" t="inlineStr">
        <is>
          <t>Data de Entrada</t>
        </is>
      </c>
      <c r="I2" s="2" t="inlineStr">
        <is>
          <t>Qtde Inicial</t>
        </is>
      </c>
      <c r="J2" s="2" t="inlineStr">
        <is>
          <t>Qtde Recebida</t>
        </is>
      </c>
      <c r="K2" s="2" t="inlineStr">
        <is>
          <t>Qtde Saída</t>
        </is>
      </c>
      <c r="L2" s="2" t="inlineStr">
        <is>
          <t>Estoque Atual</t>
        </is>
      </c>
      <c r="M2" s="2" t="inlineStr">
        <is>
          <t>Estoque Mínimo</t>
        </is>
      </c>
      <c r="N2" s="2" t="inlineStr">
        <is>
          <t>Custo Unitário (R$)</t>
        </is>
      </c>
      <c r="O2" s="2" t="inlineStr">
        <is>
          <t>Valor em Estoque (R$)</t>
        </is>
      </c>
      <c r="P2" s="2" t="inlineStr">
        <is>
          <t>Status</t>
        </is>
      </c>
      <c r="Q2" s="2" t="inlineStr">
        <is>
          <t>Última Movimentação</t>
        </is>
      </c>
      <c r="R2" s="2" t="inlineStr">
        <is>
          <t>Dias sem Movimentação</t>
        </is>
      </c>
    </row>
    <row r="3">
      <c r="A3" s="3" t="inlineStr">
        <is>
          <t>IMP-001</t>
        </is>
      </c>
      <c r="B3" s="4" t="inlineStr">
        <is>
          <t>Resma de papel A4</t>
        </is>
      </c>
      <c r="C3" s="3" t="inlineStr">
        <is>
          <t>Escritório</t>
        </is>
      </c>
      <c r="D3" s="3" t="inlineStr">
        <is>
          <t>CX</t>
        </is>
      </c>
      <c r="E3" s="3" t="inlineStr">
        <is>
          <t>Almoxarifado Central</t>
        </is>
      </c>
      <c r="F3" s="3" t="inlineStr">
        <is>
          <t>Papelaria Brasil LTDA</t>
        </is>
      </c>
      <c r="G3" s="3" t="inlineStr">
        <is>
          <t>NF-e 45821</t>
        </is>
      </c>
      <c r="H3" s="37" t="n">
        <v>46034</v>
      </c>
      <c r="I3" s="6" t="n">
        <v>100</v>
      </c>
      <c r="J3" s="6" t="n">
        <v>40</v>
      </c>
      <c r="K3" s="6" t="n">
        <v>25</v>
      </c>
      <c r="L3" s="3">
        <f>I3+J3-K3</f>
        <v/>
      </c>
      <c r="M3" s="6" t="n">
        <v>30</v>
      </c>
      <c r="N3" s="38" t="n">
        <v>15.9</v>
      </c>
      <c r="O3" s="39">
        <f>L3*N3</f>
        <v/>
      </c>
      <c r="P3" s="3">
        <f>IF(L3&lt;=M3,"Atenção","OK")</f>
        <v/>
      </c>
      <c r="Q3" s="40" t="n">
        <v>46183</v>
      </c>
      <c r="R3" s="3">
        <f>TODAY()-Q3</f>
        <v/>
      </c>
    </row>
    <row r="4">
      <c r="A4" s="10" t="inlineStr">
        <is>
          <t>IMP-002</t>
        </is>
      </c>
      <c r="B4" s="11" t="inlineStr">
        <is>
          <t>Toner HP 85A</t>
        </is>
      </c>
      <c r="C4" s="10" t="inlineStr">
        <is>
          <t>TI</t>
        </is>
      </c>
      <c r="D4" s="10" t="inlineStr">
        <is>
          <t>UN</t>
        </is>
      </c>
      <c r="E4" s="10" t="inlineStr">
        <is>
          <t>Estoque TI</t>
        </is>
      </c>
      <c r="F4" s="10" t="inlineStr">
        <is>
          <t>TechDistribuidora S.A.</t>
        </is>
      </c>
      <c r="G4" s="10" t="inlineStr">
        <is>
          <t>NF-e 45877</t>
        </is>
      </c>
      <c r="H4" s="41" t="n">
        <v>46040</v>
      </c>
      <c r="I4" s="6" t="n">
        <v>20</v>
      </c>
      <c r="J4" s="6" t="n">
        <v>10</v>
      </c>
      <c r="K4" s="6" t="n">
        <v>8</v>
      </c>
      <c r="L4" s="10">
        <f>I4+J4-K4</f>
        <v/>
      </c>
      <c r="M4" s="6" t="n">
        <v>8</v>
      </c>
      <c r="N4" s="38" t="n">
        <v>289.9</v>
      </c>
      <c r="O4" s="42">
        <f>L4*N4</f>
        <v/>
      </c>
      <c r="P4" s="10">
        <f>IF(L4&lt;=M4,"Atenção","OK")</f>
        <v/>
      </c>
      <c r="Q4" s="40" t="n">
        <v>46164</v>
      </c>
      <c r="R4" s="10">
        <f>TODAY()-Q4</f>
        <v/>
      </c>
    </row>
    <row r="5">
      <c r="A5" s="3" t="inlineStr">
        <is>
          <t>IMP-003</t>
        </is>
      </c>
      <c r="B5" s="4" t="inlineStr">
        <is>
          <t>Café em pó 500g</t>
        </is>
      </c>
      <c r="C5" s="3" t="inlineStr">
        <is>
          <t>Copa</t>
        </is>
      </c>
      <c r="D5" s="3" t="inlineStr">
        <is>
          <t>UN</t>
        </is>
      </c>
      <c r="E5" s="3" t="inlineStr">
        <is>
          <t>Almoxarifado Central</t>
        </is>
      </c>
      <c r="F5" s="3" t="inlineStr">
        <is>
          <t>Alimentos Sul Ltda.</t>
        </is>
      </c>
      <c r="G5" s="3" t="inlineStr">
        <is>
          <t>NF-e 45902</t>
        </is>
      </c>
      <c r="H5" s="37" t="n">
        <v>46044</v>
      </c>
      <c r="I5" s="6" t="n">
        <v>80</v>
      </c>
      <c r="J5" s="6" t="n">
        <v>20</v>
      </c>
      <c r="K5" s="6" t="n">
        <v>35</v>
      </c>
      <c r="L5" s="3">
        <f>I5+J5-K5</f>
        <v/>
      </c>
      <c r="M5" s="6" t="n">
        <v>15</v>
      </c>
      <c r="N5" s="38" t="n">
        <v>14.5</v>
      </c>
      <c r="O5" s="39">
        <f>L5*N5</f>
        <v/>
      </c>
      <c r="P5" s="3">
        <f>IF(L5&lt;=M5,"Atenção","OK")</f>
        <v/>
      </c>
      <c r="Q5" s="40" t="n">
        <v>46201</v>
      </c>
      <c r="R5" s="3">
        <f>TODAY()-Q5</f>
        <v/>
      </c>
    </row>
    <row r="6">
      <c r="A6" s="10" t="inlineStr">
        <is>
          <t>IMP-004</t>
        </is>
      </c>
      <c r="B6" s="11" t="inlineStr">
        <is>
          <t>Luva nitrílica M</t>
        </is>
      </c>
      <c r="C6" s="10" t="inlineStr">
        <is>
          <t>EPI</t>
        </is>
      </c>
      <c r="D6" s="10" t="inlineStr">
        <is>
          <t>CX</t>
        </is>
      </c>
      <c r="E6" s="10" t="inlineStr">
        <is>
          <t>Almoxarifado Segurança</t>
        </is>
      </c>
      <c r="F6" s="10" t="inlineStr">
        <is>
          <t>Protec Segurança EIRELI</t>
        </is>
      </c>
      <c r="G6" s="10" t="inlineStr">
        <is>
          <t>NF-e 46011</t>
        </is>
      </c>
      <c r="H6" s="41" t="n">
        <v>46054</v>
      </c>
      <c r="I6" s="6" t="n">
        <v>50</v>
      </c>
      <c r="J6" s="6" t="n">
        <v>15</v>
      </c>
      <c r="K6" s="6" t="n">
        <v>10</v>
      </c>
      <c r="L6" s="10">
        <f>I6+J6-K6</f>
        <v/>
      </c>
      <c r="M6" s="6" t="n">
        <v>12</v>
      </c>
      <c r="N6" s="38" t="n">
        <v>45</v>
      </c>
      <c r="O6" s="42">
        <f>L6*N6</f>
        <v/>
      </c>
      <c r="P6" s="10">
        <f>IF(L6&lt;=M6,"Atenção","OK")</f>
        <v/>
      </c>
      <c r="Q6" s="40" t="n">
        <v>46178</v>
      </c>
      <c r="R6" s="10">
        <f>TODAY()-Q6</f>
        <v/>
      </c>
    </row>
    <row r="7">
      <c r="A7" s="3" t="inlineStr">
        <is>
          <t>IMP-005</t>
        </is>
      </c>
      <c r="B7" s="4" t="inlineStr">
        <is>
          <t>Álcool 70% 1L</t>
        </is>
      </c>
      <c r="C7" s="3" t="inlineStr">
        <is>
          <t>Limpeza</t>
        </is>
      </c>
      <c r="D7" s="3" t="inlineStr">
        <is>
          <t>UN</t>
        </is>
      </c>
      <c r="E7" s="3" t="inlineStr">
        <is>
          <t>Depósito Geral</t>
        </is>
      </c>
      <c r="F7" s="3" t="inlineStr">
        <is>
          <t>Higieniza Comércio Ltda.</t>
        </is>
      </c>
      <c r="G7" s="3" t="inlineStr">
        <is>
          <t>NF-e 46045</t>
        </is>
      </c>
      <c r="H7" s="37" t="n">
        <v>46058</v>
      </c>
      <c r="I7" s="6" t="n">
        <v>60</v>
      </c>
      <c r="J7" s="6" t="n">
        <v>25</v>
      </c>
      <c r="K7" s="6" t="n">
        <v>30</v>
      </c>
      <c r="L7" s="3">
        <f>I7+J7-K7</f>
        <v/>
      </c>
      <c r="M7" s="6" t="n">
        <v>10</v>
      </c>
      <c r="N7" s="38" t="n">
        <v>9.9</v>
      </c>
      <c r="O7" s="39">
        <f>L7*N7</f>
        <v/>
      </c>
      <c r="P7" s="3">
        <f>IF(L7&lt;=M7,"Atenção","OK")</f>
        <v/>
      </c>
      <c r="Q7" s="40" t="n">
        <v>46204</v>
      </c>
      <c r="R7" s="3">
        <f>TODAY()-Q7</f>
        <v/>
      </c>
    </row>
    <row r="8">
      <c r="A8" s="10" t="inlineStr">
        <is>
          <t>IMP-006</t>
        </is>
      </c>
      <c r="B8" s="11" t="inlineStr">
        <is>
          <t>Cabo de rede Cat6</t>
        </is>
      </c>
      <c r="C8" s="10" t="inlineStr">
        <is>
          <t>TI</t>
        </is>
      </c>
      <c r="D8" s="10" t="inlineStr">
        <is>
          <t>MT</t>
        </is>
      </c>
      <c r="E8" s="10" t="inlineStr">
        <is>
          <t>Estoque TI</t>
        </is>
      </c>
      <c r="F8" s="10" t="inlineStr">
        <is>
          <t>TechDistribuidora S.A.</t>
        </is>
      </c>
      <c r="G8" s="10" t="inlineStr">
        <is>
          <t>NF-e 46100</t>
        </is>
      </c>
      <c r="H8" s="41" t="n">
        <v>46065</v>
      </c>
      <c r="I8" s="6" t="n">
        <v>200</v>
      </c>
      <c r="J8" s="6" t="n">
        <v>80</v>
      </c>
      <c r="K8" s="6" t="n">
        <v>50</v>
      </c>
      <c r="L8" s="10">
        <f>I8+J8-K8</f>
        <v/>
      </c>
      <c r="M8" s="6" t="n">
        <v>40</v>
      </c>
      <c r="N8" s="38" t="n">
        <v>3.2</v>
      </c>
      <c r="O8" s="42">
        <f>L8*N8</f>
        <v/>
      </c>
      <c r="P8" s="10">
        <f>IF(L8&lt;=M8,"Atenção","OK")</f>
        <v/>
      </c>
      <c r="Q8" s="40" t="n">
        <v>46127</v>
      </c>
      <c r="R8" s="10">
        <f>TODAY()-Q8</f>
        <v/>
      </c>
    </row>
    <row r="9">
      <c r="A9" s="3" t="inlineStr">
        <is>
          <t>IMP-007</t>
        </is>
      </c>
      <c r="B9" s="4" t="inlineStr">
        <is>
          <t>Etiqueta térmica 100x150</t>
        </is>
      </c>
      <c r="C9" s="3" t="inlineStr">
        <is>
          <t>Expedição</t>
        </is>
      </c>
      <c r="D9" s="3" t="inlineStr">
        <is>
          <t>RL</t>
        </is>
      </c>
      <c r="E9" s="3" t="inlineStr">
        <is>
          <t>Expedição</t>
        </is>
      </c>
      <c r="F9" s="3" t="inlineStr">
        <is>
          <t>Embalagem Centro-Oeste ME</t>
        </is>
      </c>
      <c r="G9" s="3" t="inlineStr">
        <is>
          <t>NF-e 46155</t>
        </is>
      </c>
      <c r="H9" s="37" t="n">
        <v>46073</v>
      </c>
      <c r="I9" s="6" t="n">
        <v>300</v>
      </c>
      <c r="J9" s="6" t="n">
        <v>100</v>
      </c>
      <c r="K9" s="6" t="n">
        <v>120</v>
      </c>
      <c r="L9" s="3">
        <f>I9+J9-K9</f>
        <v/>
      </c>
      <c r="M9" s="6" t="n">
        <v>60</v>
      </c>
      <c r="N9" s="38" t="n">
        <v>22</v>
      </c>
      <c r="O9" s="39">
        <f>L9*N9</f>
        <v/>
      </c>
      <c r="P9" s="3">
        <f>IF(L9&lt;=M9,"Atenção","OK")</f>
        <v/>
      </c>
      <c r="Q9" s="40" t="n">
        <v>46203</v>
      </c>
      <c r="R9" s="3">
        <f>TODAY()-Q9</f>
        <v/>
      </c>
    </row>
    <row r="10">
      <c r="A10" s="10" t="inlineStr">
        <is>
          <t>IMP-008</t>
        </is>
      </c>
      <c r="B10" s="11" t="inlineStr">
        <is>
          <t>Caneta esferográfica azul</t>
        </is>
      </c>
      <c r="C10" s="10" t="inlineStr">
        <is>
          <t>Escritório</t>
        </is>
      </c>
      <c r="D10" s="10" t="inlineStr">
        <is>
          <t>UN</t>
        </is>
      </c>
      <c r="E10" s="10" t="inlineStr">
        <is>
          <t>Almoxarifado Central</t>
        </is>
      </c>
      <c r="F10" s="10" t="inlineStr">
        <is>
          <t>Papelaria Brasil LTDA</t>
        </is>
      </c>
      <c r="G10" s="10" t="inlineStr">
        <is>
          <t>NF-e 46210</t>
        </is>
      </c>
      <c r="H10" s="41" t="n">
        <v>46081</v>
      </c>
      <c r="I10" s="6" t="n">
        <v>500</v>
      </c>
      <c r="J10" s="6" t="n">
        <v>150</v>
      </c>
      <c r="K10" s="6" t="n">
        <v>180</v>
      </c>
      <c r="L10" s="10">
        <f>I10+J10-K10</f>
        <v/>
      </c>
      <c r="M10" s="6" t="n">
        <v>250</v>
      </c>
      <c r="N10" s="38" t="n">
        <v>1.2</v>
      </c>
      <c r="O10" s="42">
        <f>L10*N10</f>
        <v/>
      </c>
      <c r="P10" s="10">
        <f>IF(L10&lt;=M10,"Atenção","OK")</f>
        <v/>
      </c>
      <c r="Q10" s="40" t="n">
        <v>46208</v>
      </c>
      <c r="R10" s="10">
        <f>TODAY()-Q10</f>
        <v/>
      </c>
    </row>
    <row r="11">
      <c r="A11" s="3" t="inlineStr">
        <is>
          <t>IMP-009</t>
        </is>
      </c>
      <c r="B11" s="4" t="inlineStr">
        <is>
          <t>Máscara descartável</t>
        </is>
      </c>
      <c r="C11" s="3" t="inlineStr">
        <is>
          <t>EPI</t>
        </is>
      </c>
      <c r="D11" s="3" t="inlineStr">
        <is>
          <t>CX</t>
        </is>
      </c>
      <c r="E11" s="3" t="inlineStr">
        <is>
          <t>Almoxarifado Segurança</t>
        </is>
      </c>
      <c r="F11" s="3" t="inlineStr">
        <is>
          <t>Protec Segurança EIRELI</t>
        </is>
      </c>
      <c r="G11" s="3" t="inlineStr">
        <is>
          <t>NF-e 46288</t>
        </is>
      </c>
      <c r="H11" s="37" t="n">
        <v>46088</v>
      </c>
      <c r="I11" s="6" t="n">
        <v>100</v>
      </c>
      <c r="J11" s="6" t="n">
        <v>30</v>
      </c>
      <c r="K11" s="6" t="n">
        <v>20</v>
      </c>
      <c r="L11" s="3">
        <f>I11+J11-K11</f>
        <v/>
      </c>
      <c r="M11" s="6" t="n">
        <v>5</v>
      </c>
      <c r="N11" s="38" t="n">
        <v>32</v>
      </c>
      <c r="O11" s="39">
        <f>L11*N11</f>
        <v/>
      </c>
      <c r="P11" s="3">
        <f>IF(L11&lt;=M11,"Atenção","OK")</f>
        <v/>
      </c>
      <c r="Q11" s="40" t="n">
        <v>46101</v>
      </c>
      <c r="R11" s="3">
        <f>TODAY()-Q11</f>
        <v/>
      </c>
    </row>
    <row r="12">
      <c r="A12" s="10" t="inlineStr">
        <is>
          <t>IMP-010</t>
        </is>
      </c>
      <c r="B12" s="11" t="inlineStr">
        <is>
          <t>Detergente neutro 500ml</t>
        </is>
      </c>
      <c r="C12" s="10" t="inlineStr">
        <is>
          <t>Limpeza</t>
        </is>
      </c>
      <c r="D12" s="10" t="inlineStr">
        <is>
          <t>UN</t>
        </is>
      </c>
      <c r="E12" s="10" t="inlineStr">
        <is>
          <t>Depósito Geral</t>
        </is>
      </c>
      <c r="F12" s="10" t="inlineStr">
        <is>
          <t>Higieniza Comércio Ltda.</t>
        </is>
      </c>
      <c r="G12" s="10" t="inlineStr">
        <is>
          <t>NF-e 46320</t>
        </is>
      </c>
      <c r="H12" s="41" t="n">
        <v>46096</v>
      </c>
      <c r="I12" s="6" t="n">
        <v>90</v>
      </c>
      <c r="J12" s="6" t="n">
        <v>40</v>
      </c>
      <c r="K12" s="6" t="n">
        <v>45</v>
      </c>
      <c r="L12" s="10">
        <f>I12+J12-K12</f>
        <v/>
      </c>
      <c r="M12" s="6" t="n">
        <v>20</v>
      </c>
      <c r="N12" s="38" t="n">
        <v>6.8</v>
      </c>
      <c r="O12" s="42">
        <f>L12*N12</f>
        <v/>
      </c>
      <c r="P12" s="10">
        <f>IF(L12&lt;=M12,"Atenção","OK")</f>
        <v/>
      </c>
      <c r="Q12" s="40" t="n">
        <v>46191</v>
      </c>
      <c r="R12" s="10">
        <f>TODAY()-Q12</f>
        <v/>
      </c>
    </row>
  </sheetData>
  <mergeCells count="1">
    <mergeCell ref="A1:R1"/>
  </mergeCells>
  <conditionalFormatting sqref="L3:L12">
    <cfRule type="expression" priority="1" dxfId="0" stopIfTrue="1">
      <formula>L3&lt;=M3</formula>
    </cfRule>
  </conditionalFormatting>
  <conditionalFormatting sqref="P3:P12">
    <cfRule type="expression" priority="2" dxfId="0" stopIfTrue="1">
      <formula>P3="Atenção"</formula>
    </cfRule>
    <cfRule type="expression" priority="3" dxfId="1" stopIfTrue="1">
      <formula>P3="OK"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8"/>
  <sheetViews>
    <sheetView workbookViewId="0">
      <selection activeCell="A1" sqref="A1"/>
    </sheetView>
  </sheetViews>
  <sheetFormatPr baseColWidth="8" defaultRowHeight="15"/>
  <cols>
    <col width="34" customWidth="1" min="1" max="1"/>
    <col width="18" customWidth="1" min="2" max="2"/>
    <col width="16" customWidth="1" min="3" max="3"/>
    <col width="18" customWidth="1" min="4" max="4"/>
    <col width="14" customWidth="1" min="5" max="5"/>
    <col width="14" customWidth="1" min="6" max="6"/>
  </cols>
  <sheetData>
    <row r="1" ht="24" customHeight="1">
      <c r="A1" s="14" t="inlineStr">
        <is>
          <t>DASHBOARD DE INVENTÁRIO - INDICADORES E ALERTAS</t>
        </is>
      </c>
    </row>
    <row r="2"/>
    <row r="3">
      <c r="A3" s="15" t="inlineStr">
        <is>
          <t>INDICADORES GERAIS</t>
        </is>
      </c>
    </row>
    <row r="4">
      <c r="A4" s="16" t="inlineStr">
        <is>
          <t>Total de itens cadastrados</t>
        </is>
      </c>
      <c r="B4" s="17">
        <f>COUNTA(Inventário!A:A)-1</f>
        <v/>
      </c>
    </row>
    <row r="5">
      <c r="A5" s="18" t="inlineStr">
        <is>
          <t>Total em valor de estoque (R$)</t>
        </is>
      </c>
      <c r="B5" s="43">
        <f>SUM(Inventário!O:O)</f>
        <v/>
      </c>
    </row>
    <row r="6">
      <c r="A6" s="16" t="inlineStr">
        <is>
          <t>Itens abaixo do estoque mínimo</t>
        </is>
      </c>
      <c r="B6" s="17">
        <f>COUNTIF(Inventário!P:P,"Atenção")</f>
        <v/>
      </c>
    </row>
    <row r="7">
      <c r="A7" s="18" t="inlineStr">
        <is>
          <t>Estoque médio por item (un.)</t>
        </is>
      </c>
      <c r="B7" s="20">
        <f>AVERAGE(Inventário!L:L)</f>
        <v/>
      </c>
    </row>
    <row r="8">
      <c r="A8" s="16" t="inlineStr">
        <is>
          <t>Maior valor em estoque (R$)</t>
        </is>
      </c>
      <c r="B8" s="44">
        <f>MAX(Inventário!O:O)</f>
        <v/>
      </c>
    </row>
    <row r="9">
      <c r="A9" s="18" t="inlineStr">
        <is>
          <t>Menor valor em estoque (R$)</t>
        </is>
      </c>
      <c r="B9" s="45">
        <f>MIN(Inventário!O:O)</f>
        <v/>
      </c>
    </row>
    <row r="10"/>
    <row r="11"/>
    <row r="12">
      <c r="A12" s="15" t="inlineStr">
        <is>
          <t>RESUMO POR CATEGORIA</t>
        </is>
      </c>
    </row>
    <row r="13">
      <c r="A13" s="2" t="inlineStr">
        <is>
          <t>Categoria</t>
        </is>
      </c>
      <c r="B13" s="2" t="inlineStr">
        <is>
          <t>Qtd. de Itens</t>
        </is>
      </c>
      <c r="C13" s="2" t="inlineStr">
        <is>
          <t>Valor Total em Estoque (R$)</t>
        </is>
      </c>
      <c r="D13" s="2" t="inlineStr">
        <is>
          <t>% do Valor Total</t>
        </is>
      </c>
    </row>
    <row r="14">
      <c r="A14" s="23" t="inlineStr">
        <is>
          <t>Escritório</t>
        </is>
      </c>
      <c r="B14" s="3">
        <f>COUNTIF(Inventário!C:C,A14)</f>
        <v/>
      </c>
      <c r="C14" s="46">
        <f>SUMIF(Inventário!C:C,A14,Inventário!O:O)</f>
        <v/>
      </c>
      <c r="D14" s="47">
        <f>IFERROR(C14/$C$20,0)</f>
        <v/>
      </c>
    </row>
    <row r="15">
      <c r="A15" s="26" t="inlineStr">
        <is>
          <t>TI</t>
        </is>
      </c>
      <c r="B15" s="10">
        <f>COUNTIF(Inventário!C:C,A15)</f>
        <v/>
      </c>
      <c r="C15" s="48">
        <f>SUMIF(Inventário!C:C,A15,Inventário!O:O)</f>
        <v/>
      </c>
      <c r="D15" s="49">
        <f>IFERROR(C15/$C$20,0)</f>
        <v/>
      </c>
    </row>
    <row r="16">
      <c r="A16" s="23" t="inlineStr">
        <is>
          <t>Copa</t>
        </is>
      </c>
      <c r="B16" s="3">
        <f>COUNTIF(Inventário!C:C,A16)</f>
        <v/>
      </c>
      <c r="C16" s="46">
        <f>SUMIF(Inventário!C:C,A16,Inventário!O:O)</f>
        <v/>
      </c>
      <c r="D16" s="47">
        <f>IFERROR(C16/$C$20,0)</f>
        <v/>
      </c>
    </row>
    <row r="17">
      <c r="A17" s="26" t="inlineStr">
        <is>
          <t>EPI</t>
        </is>
      </c>
      <c r="B17" s="10">
        <f>COUNTIF(Inventário!C:C,A17)</f>
        <v/>
      </c>
      <c r="C17" s="48">
        <f>SUMIF(Inventário!C:C,A17,Inventário!O:O)</f>
        <v/>
      </c>
      <c r="D17" s="49">
        <f>IFERROR(C17/$C$20,0)</f>
        <v/>
      </c>
    </row>
    <row r="18">
      <c r="A18" s="23" t="inlineStr">
        <is>
          <t>Limpeza</t>
        </is>
      </c>
      <c r="B18" s="3">
        <f>COUNTIF(Inventário!C:C,A18)</f>
        <v/>
      </c>
      <c r="C18" s="46">
        <f>SUMIF(Inventário!C:C,A18,Inventário!O:O)</f>
        <v/>
      </c>
      <c r="D18" s="47">
        <f>IFERROR(C18/$C$20,0)</f>
        <v/>
      </c>
    </row>
    <row r="19">
      <c r="A19" s="26" t="inlineStr">
        <is>
          <t>Expedição</t>
        </is>
      </c>
      <c r="B19" s="10">
        <f>COUNTIF(Inventário!C:C,A19)</f>
        <v/>
      </c>
      <c r="C19" s="48">
        <f>SUMIF(Inventário!C:C,A19,Inventário!O:O)</f>
        <v/>
      </c>
      <c r="D19" s="49">
        <f>IFERROR(C19/$C$20,0)</f>
        <v/>
      </c>
    </row>
    <row r="20">
      <c r="A20" s="29" t="inlineStr">
        <is>
          <t>TOTAL GERAL</t>
        </is>
      </c>
      <c r="B20" s="30">
        <f>SUM(B14:B19)</f>
        <v/>
      </c>
      <c r="C20" s="50">
        <f>SUM(C14:C19)</f>
        <v/>
      </c>
      <c r="D20" s="51">
        <f>SUM(D14:D19)</f>
        <v/>
      </c>
    </row>
    <row r="21"/>
    <row r="22"/>
    <row r="23">
      <c r="A23" s="15" t="inlineStr">
        <is>
          <t>CONSULTA RÁPIDA POR CÓDIGO</t>
        </is>
      </c>
    </row>
    <row r="24">
      <c r="A24" s="16" t="inlineStr">
        <is>
          <t>Código do Item:</t>
        </is>
      </c>
      <c r="B24" s="33" t="inlineStr">
        <is>
          <t>IMP-002</t>
        </is>
      </c>
    </row>
    <row r="25">
      <c r="A25" s="26" t="inlineStr">
        <is>
          <t>Descrição:</t>
        </is>
      </c>
      <c r="B25" s="26">
        <f>IFERROR(VLOOKUP(B24,Inventário!A:O,2,FALSE),"Não encontrado")</f>
        <v/>
      </c>
    </row>
    <row r="26">
      <c r="A26" s="23" t="inlineStr">
        <is>
          <t>Fornecedor:</t>
        </is>
      </c>
      <c r="B26" s="23">
        <f>IFERROR(VLOOKUP(B24,Inventário!A:O,6,FALSE),"Não encontrado")</f>
        <v/>
      </c>
    </row>
    <row r="27">
      <c r="A27" s="26" t="inlineStr">
        <is>
          <t>Custo Unitário (R$):</t>
        </is>
      </c>
      <c r="B27" s="48">
        <f>IFERROR(VLOOKUP(B24,Inventário!A:O,14,FALSE),"Não encontrado")</f>
        <v/>
      </c>
    </row>
    <row r="28">
      <c r="A28" s="23" t="inlineStr">
        <is>
          <t>Estoque Atual:</t>
        </is>
      </c>
      <c r="B28" s="23">
        <f>IFERROR(VLOOKUP(B24,Inventário!A:O,12,FALSE),"Não encontrado")</f>
        <v/>
      </c>
    </row>
  </sheetData>
  <mergeCells count="4">
    <mergeCell ref="A1:F1"/>
    <mergeCell ref="A3:B3"/>
    <mergeCell ref="A12:D12"/>
    <mergeCell ref="A23:D23"/>
  </mergeCells>
  <conditionalFormatting sqref="B6">
    <cfRule type="cellIs" priority="1" operator="greaterThan" dxfId="0">
      <formula>0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28" customWidth="1" min="1" max="1"/>
    <col width="70" customWidth="1" min="2" max="2"/>
    <col width="3" customWidth="1" min="3" max="3"/>
    <col width="3" customWidth="1" min="4" max="4"/>
  </cols>
  <sheetData>
    <row r="1" ht="24" customHeight="1">
      <c r="A1" s="14" t="inlineStr">
        <is>
          <t>INSTRUÇÕES DE USO - CONTROLE DE INVENTÁRIO</t>
        </is>
      </c>
    </row>
    <row r="2"/>
    <row r="3" ht="40" customHeight="1">
      <c r="A3" s="34" t="inlineStr">
        <is>
          <t>Visão Geral</t>
        </is>
      </c>
      <c r="B3" s="35" t="inlineStr">
        <is>
          <t>Este arquivo controla o inventário de materiais e insumos, com cadastro, movimentações e indicadores de estoque. Contém 3 planilhas: Inventário, Resumo e Instruções.</t>
        </is>
      </c>
    </row>
    <row r="4" ht="40" customHeight="1">
      <c r="A4" s="34" t="inlineStr">
        <is>
          <t>Planilha Inventário</t>
        </is>
      </c>
      <c r="B4" s="36" t="inlineStr">
        <is>
          <t>Cadastro completo de itens: código, descrição, categoria, unidade, local de armazenagem, fornecedor, NF-e, datas e quantidades. As células em amarelo claro (#FFFBEB) são de preenchimento manual.</t>
        </is>
      </c>
    </row>
    <row r="5" ht="40" customHeight="1">
      <c r="A5" s="34" t="inlineStr">
        <is>
          <t>Estoque Atual</t>
        </is>
      </c>
      <c r="B5" s="35" t="inlineStr">
        <is>
          <t>Calculado automaticamente: Qtde Inicial + Qtde Recebida - Qtde Saída (coluna L).</t>
        </is>
      </c>
    </row>
    <row r="6" ht="40" customHeight="1">
      <c r="A6" s="34" t="inlineStr">
        <is>
          <t>Valor em Estoque</t>
        </is>
      </c>
      <c r="B6" s="36" t="inlineStr">
        <is>
          <t>Calculado automaticamente: Estoque Atual x Custo Unitário (coluna O).</t>
        </is>
      </c>
    </row>
    <row r="7" ht="40" customHeight="1">
      <c r="A7" s="34" t="inlineStr">
        <is>
          <t>Status</t>
        </is>
      </c>
      <c r="B7" s="35" t="inlineStr">
        <is>
          <t>Exibe "Atenção" quando o Estoque Atual for menor ou igual ao Estoque Mínimo, e "OK" caso contrário. Linhas em vermelho indicam alerta de reposição.</t>
        </is>
      </c>
    </row>
    <row r="8" ht="40" customHeight="1">
      <c r="A8" s="34" t="inlineStr">
        <is>
          <t>Dias sem Movimentação</t>
        </is>
      </c>
      <c r="B8" s="36" t="inlineStr">
        <is>
          <t>Calculado a partir da diferença entre a data de hoje e a Última Movimentação registrada.</t>
        </is>
      </c>
    </row>
    <row r="9" ht="40" customHeight="1">
      <c r="A9" s="34" t="inlineStr">
        <is>
          <t>Planilha Resumo</t>
        </is>
      </c>
      <c r="B9" s="35" t="inlineStr">
        <is>
          <t>Apresenta indicadores gerais (KPIs), tabela por categoria com participação percentual, consulta rápida por código (VLOOKUP) e gráficos de barras, pizza e colunas.</t>
        </is>
      </c>
    </row>
    <row r="10" ht="40" customHeight="1">
      <c r="A10" s="34" t="inlineStr">
        <is>
          <t>Consulta Rápida</t>
        </is>
      </c>
      <c r="B10" s="36" t="inlineStr">
        <is>
          <t>Digite um código de item (ex: IMP-002) na célula amarela para trazer automaticamente descrição, fornecedor, custo e estoque atual.</t>
        </is>
      </c>
    </row>
    <row r="11" ht="40" customHeight="1">
      <c r="A11" s="34" t="inlineStr">
        <is>
          <t>Legenda de Cores</t>
        </is>
      </c>
      <c r="B11" s="35" t="inlineStr">
        <is>
          <t>Cabeçalho: fundo escuro #1E293B com texto branco. Subtítulos no Resumo: #C8102E. Linhas alternadas: #F8FAFC e branco. Entradas manuais: #FFFBEB. Positivo: #16A34A. Alerta/negativo: #DC2626.</t>
        </is>
      </c>
    </row>
    <row r="12" ht="40" customHeight="1">
      <c r="A12" s="34" t="inlineStr">
        <is>
          <t>Observações</t>
        </is>
      </c>
      <c r="B12" s="36" t="inlineStr">
        <is>
          <t>Sempre atualizar Qtde Recebida, Qtde Saída e Última Movimentação para manter os indicadores corretos. Revisar o Estoque Mínimo periodicamente conforme a demanda de cada item.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2026-07-13T09:17:37Z</dcterms:created>
  <dcterms:modified xmlns:dcterms="http://purl.org/dc/terms/" xmlns:xsi="http://www.w3.org/2001/XMLSchema-instance" xsi:type="dcterms:W3CDTF">2026-07-13T09:17:37Z</dcterms:modified>
</cp:coreProperties>
</file>