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s de Serviço" sheetId="1" state="visible" r:id="rId1"/>
    <sheet xmlns:r="http://schemas.openxmlformats.org/officeDocument/2006/relationships" name="Cadastr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'Ordens de Serviço'!$A$1:$W$101</definedName>
    <definedName name="_xlnm._FilterDatabase" localSheetId="1" hidden="1">'Cadastros'!$A$4:$G$104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,0"/>
    <numFmt numFmtId="166" formatCode="&quot;R$&quot; #.##0,00"/>
    <numFmt numFmtId="167" formatCode="0,0%"/>
    <numFmt numFmtId="168" formatCode="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E293B"/>
      <sz val="10"/>
    </font>
    <font>
      <name val="Calibri"/>
      <b val="1"/>
      <color rgb="00FFFFFF"/>
      <sz val="16"/>
    </font>
    <font>
      <name val="Calibri"/>
      <b val="1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FFBEB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EA580C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8" fontId="2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168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8" fontId="2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168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EA580C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</patternFill>
      </fill>
    </dxf>
    <dxf>
      <font>
        <name val="Calibri"/>
        <b val="1"/>
        <color rgb="00166534"/>
        <sz val="10"/>
      </font>
      <fill>
        <patternFill patternType="solid">
          <fgColor rgb="00F0FD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'Resumo'!$A$14:$A$19</f>
            </numRef>
          </cat>
          <val>
            <numRef>
              <f>'Resumo'!$B$14:$B$19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prioridade</a:t>
            </a:r>
          </a:p>
        </rich>
      </tx>
    </title>
    <plotArea>
      <pieChart>
        <varyColors val="1"/>
        <ser>
          <idx val="0"/>
          <order val="0"/>
          <tx>
            <strRef>
              <f>'Resumo'!B30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'Resumo'!$A$31:$A$34</f>
            </numRef>
          </cat>
          <val>
            <numRef>
              <f>'Resumo'!$B$31:$B$34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por técnico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'Resumo'!B22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'Resumo'!$A$23:$A$26</f>
            </numRef>
          </cat>
          <val>
            <numRef>
              <f>'Resumo'!$B$23:$B$26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Faturamento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Técnico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por mês de abertura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'Resumo'!C37</f>
            </strRef>
          </tx>
          <spPr>
            <a:ln xmlns:a="http://schemas.openxmlformats.org/drawingml/2006/main" w="25000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'Resumo'!$A$38:$A$43</f>
            </numRef>
          </cat>
          <val>
            <numRef>
              <f>'Resumo'!$C$38:$C$43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Faturamento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2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19</row>
      <rowOff>0</rowOff>
    </from>
    <ext cx="39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13</col>
      <colOff>0</colOff>
      <row>19</row>
      <rowOff>0</rowOff>
    </from>
    <ext cx="360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W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5" customWidth="1" min="4" max="4"/>
    <col width="23" customWidth="1" min="5" max="5"/>
    <col width="18" customWidth="1" min="6" max="6"/>
    <col width="18" customWidth="1" min="7" max="7"/>
    <col width="16" customWidth="1" min="8" max="8"/>
    <col width="31" customWidth="1" min="9" max="9"/>
    <col width="22" customWidth="1" min="10" max="10"/>
    <col width="13" customWidth="1" min="11" max="11"/>
    <col width="19" customWidth="1" min="12" max="12"/>
    <col width="15" customWidth="1" min="13" max="13"/>
    <col width="15" customWidth="1" min="14" max="14"/>
    <col width="16" customWidth="1" min="15" max="15"/>
    <col width="20" customWidth="1" min="16" max="16"/>
    <col width="14" customWidth="1" min="17" max="17"/>
    <col width="16" customWidth="1" min="18" max="18"/>
    <col width="16" customWidth="1" min="19" max="19"/>
    <col width="12" customWidth="1" min="20" max="20"/>
    <col width="14" customWidth="1" min="21" max="21"/>
    <col width="18" customWidth="1" min="22" max="22"/>
    <col width="32" customWidth="1" min="23" max="23"/>
  </cols>
  <sheetData>
    <row r="1" ht="36" customHeight="1">
      <c r="A1" s="1" t="inlineStr">
        <is>
          <t>Nº da OS</t>
        </is>
      </c>
      <c r="B1" s="1" t="inlineStr">
        <is>
          <t>Data de abertura</t>
        </is>
      </c>
      <c r="C1" s="1" t="inlineStr">
        <is>
          <t>Data prevista</t>
        </is>
      </c>
      <c r="D1" s="1" t="inlineStr">
        <is>
          <t>Data de conclusão</t>
        </is>
      </c>
      <c r="E1" s="1" t="inlineStr">
        <is>
          <t>Cliente</t>
        </is>
      </c>
      <c r="F1" s="1" t="inlineStr">
        <is>
          <t>CNPJ/CPF</t>
        </is>
      </c>
      <c r="G1" s="1" t="inlineStr">
        <is>
          <t>Cidade</t>
        </is>
      </c>
      <c r="H1" s="1" t="inlineStr">
        <is>
          <t>Código do serviço</t>
        </is>
      </c>
      <c r="I1" s="1" t="inlineStr">
        <is>
          <t>Descrição do serviço</t>
        </is>
      </c>
      <c r="J1" s="1" t="inlineStr">
        <is>
          <t>Técnico responsável</t>
        </is>
      </c>
      <c r="K1" s="1" t="inlineStr">
        <is>
          <t>Prioridade</t>
        </is>
      </c>
      <c r="L1" s="1" t="inlineStr">
        <is>
          <t>Status</t>
        </is>
      </c>
      <c r="M1" s="1" t="inlineStr">
        <is>
          <t>Horas estimadas</t>
        </is>
      </c>
      <c r="N1" s="1" t="inlineStr">
        <is>
          <t>Horas realizadas</t>
        </is>
      </c>
      <c r="O1" s="1" t="inlineStr">
        <is>
          <t>Valor de peças</t>
        </is>
      </c>
      <c r="P1" s="1" t="inlineStr">
        <is>
          <t>Valor da mão de obra</t>
        </is>
      </c>
      <c r="Q1" s="1" t="inlineStr">
        <is>
          <t>Desconto</t>
        </is>
      </c>
      <c r="R1" s="1" t="inlineStr">
        <is>
          <t>Valor total</t>
        </is>
      </c>
      <c r="S1" s="1" t="inlineStr">
        <is>
          <t>Custo interno</t>
        </is>
      </c>
      <c r="T1" s="1" t="inlineStr">
        <is>
          <t>Margem</t>
        </is>
      </c>
      <c r="U1" s="1" t="inlineStr">
        <is>
          <t>Prazo em dias</t>
        </is>
      </c>
      <c r="V1" s="1" t="inlineStr">
        <is>
          <t>Situação do prazo</t>
        </is>
      </c>
      <c r="W1" s="1" t="inlineStr">
        <is>
          <t>Observações</t>
        </is>
      </c>
    </row>
    <row r="2">
      <c r="A2" s="2" t="inlineStr">
        <is>
          <t>OS-2026-001</t>
        </is>
      </c>
      <c r="B2" s="36" t="n">
        <v>46267</v>
      </c>
      <c r="C2" s="36" t="n">
        <v>46279</v>
      </c>
      <c r="D2" s="36" t="n">
        <v>46280</v>
      </c>
      <c r="E2" s="4" t="inlineStr">
        <is>
          <t>João Silva</t>
        </is>
      </c>
      <c r="F2" s="5" t="inlineStr">
        <is>
          <t>123.456.789-09</t>
        </is>
      </c>
      <c r="G2" s="2" t="inlineStr">
        <is>
          <t>São Paulo</t>
        </is>
      </c>
      <c r="H2" s="2" t="inlineStr">
        <is>
          <t>SRV-001</t>
        </is>
      </c>
      <c r="I2" s="6">
        <f>IF(H2="","",IFERROR(VLOOKUP(H2,'Cadastros'!$H$5:$L$104,2,FALSE),"Serviço não encontrado"))</f>
        <v/>
      </c>
      <c r="J2" s="2" t="inlineStr">
        <is>
          <t>Marcos Ribeiro</t>
        </is>
      </c>
      <c r="K2" s="2" t="inlineStr">
        <is>
          <t>Média</t>
        </is>
      </c>
      <c r="L2" s="2" t="inlineStr">
        <is>
          <t>Concluída</t>
        </is>
      </c>
      <c r="M2" s="37">
        <f>IF(H2="","",IFERROR(VLOOKUP(H2,'Cadastros'!$H$5:$L$104,3,FALSE),0))</f>
        <v/>
      </c>
      <c r="N2" s="38" t="n">
        <v>3.2</v>
      </c>
      <c r="O2" s="39" t="n">
        <v>320</v>
      </c>
      <c r="P2" s="40">
        <f>IF(H2="","",IFERROR(VLOOKUP(H2,'Cadastros'!$H$5:$L$104,4,FALSE),0))</f>
        <v/>
      </c>
      <c r="Q2" s="39" t="n">
        <v>0</v>
      </c>
      <c r="R2" s="40">
        <f>IF(A2="","",O2+P2-Q2)</f>
        <v/>
      </c>
      <c r="S2" s="40">
        <f>IF(H2="","",IFERROR(VLOOKUP(H2,'Cadastros'!$H$5:$L$104,5,FALSE),0))</f>
        <v/>
      </c>
      <c r="T2" s="41">
        <f>IF(A2="","",IFERROR((R2-S2)/R2,0))</f>
        <v/>
      </c>
      <c r="U2" s="12">
        <f>IF(B2="","",IF(D2&lt;&gt;"",D2-B2,TODAY()-B2))</f>
        <v/>
      </c>
      <c r="V2" s="13">
        <f>IF(A2="","",IF(L2="Concluída","Concluída",IF(C2="","Sem previsão",IF(C2&lt;TODAY(),"Atrasada",IF(C2-TODAY()&lt;=2,"Vence em breve","No prazo")))))</f>
        <v/>
      </c>
      <c r="W2" s="4" t="inlineStr">
        <is>
          <t>Higienização concluída e teste aprovado.</t>
        </is>
      </c>
    </row>
    <row r="3">
      <c r="A3" s="2" t="inlineStr">
        <is>
          <t>OS-2026-002</t>
        </is>
      </c>
      <c r="B3" s="36" t="n">
        <v>46270</v>
      </c>
      <c r="C3" s="36" t="n">
        <v>46282</v>
      </c>
      <c r="D3" s="36" t="n">
        <v>46285</v>
      </c>
      <c r="E3" s="4" t="inlineStr">
        <is>
          <t>Maria Oliveira</t>
        </is>
      </c>
      <c r="F3" s="5" t="inlineStr">
        <is>
          <t>234.567.890-18</t>
        </is>
      </c>
      <c r="G3" s="2" t="inlineStr">
        <is>
          <t>Rio de Janeiro</t>
        </is>
      </c>
      <c r="H3" s="2" t="inlineStr">
        <is>
          <t>SRV-002</t>
        </is>
      </c>
      <c r="I3" s="14">
        <f>IF(H3="","",IFERROR(VLOOKUP(H3,'Cadastros'!$H$5:$L$104,2,FALSE),"Serviço não encontrado"))</f>
        <v/>
      </c>
      <c r="J3" s="2" t="inlineStr">
        <is>
          <t>Daniela Martins</t>
        </is>
      </c>
      <c r="K3" s="2" t="inlineStr">
        <is>
          <t>Alta</t>
        </is>
      </c>
      <c r="L3" s="2" t="inlineStr">
        <is>
          <t>Concluída</t>
        </is>
      </c>
      <c r="M3" s="42">
        <f>IF(H3="","",IFERROR(VLOOKUP(H3,'Cadastros'!$H$5:$L$104,3,FALSE),0))</f>
        <v/>
      </c>
      <c r="N3" s="38" t="n">
        <v>4.5</v>
      </c>
      <c r="O3" s="39" t="n">
        <v>580</v>
      </c>
      <c r="P3" s="43">
        <f>IF(H3="","",IFERROR(VLOOKUP(H3,'Cadastros'!$H$5:$L$104,4,FALSE),0))</f>
        <v/>
      </c>
      <c r="Q3" s="39" t="n">
        <v>57</v>
      </c>
      <c r="R3" s="43">
        <f>IF(A3="","",O3+P3-Q3)</f>
        <v/>
      </c>
      <c r="S3" s="43">
        <f>IF(H3="","",IFERROR(VLOOKUP(H3,'Cadastros'!$H$5:$L$104,5,FALSE),0))</f>
        <v/>
      </c>
      <c r="T3" s="44">
        <f>IF(A3="","",IFERROR((R3-S3)/R3,0))</f>
        <v/>
      </c>
      <c r="U3" s="18">
        <f>IF(B3="","",IF(D3&lt;&gt;"",D3-B3,TODAY()-B3))</f>
        <v/>
      </c>
      <c r="V3" s="19">
        <f>IF(A3="","",IF(L3="Concluída","Concluída",IF(C3="","Sem previsão",IF(C3&lt;TODAY(),"Atrasada",IF(C3-TODAY()&lt;=2,"Vence em breve","No prazo")))))</f>
        <v/>
      </c>
      <c r="W3" s="4" t="inlineStr">
        <is>
          <t>Quadro elétrico revisado.</t>
        </is>
      </c>
    </row>
    <row r="4">
      <c r="A4" s="2" t="inlineStr">
        <is>
          <t>OS-2026-003</t>
        </is>
      </c>
      <c r="B4" s="36" t="n">
        <v>46273</v>
      </c>
      <c r="C4" s="36" t="n">
        <v>46293</v>
      </c>
      <c r="D4" s="36" t="n"/>
      <c r="E4" s="4" t="inlineStr">
        <is>
          <t>Pedro Santos</t>
        </is>
      </c>
      <c r="F4" s="5" t="inlineStr">
        <is>
          <t>345.678.901-27</t>
        </is>
      </c>
      <c r="G4" s="2" t="inlineStr">
        <is>
          <t>Belo Horizonte</t>
        </is>
      </c>
      <c r="H4" s="2" t="inlineStr">
        <is>
          <t>SRV-003</t>
        </is>
      </c>
      <c r="I4" s="6">
        <f>IF(H4="","",IFERROR(VLOOKUP(H4,'Cadastros'!$H$5:$L$104,2,FALSE),"Serviço não encontrado"))</f>
        <v/>
      </c>
      <c r="J4" s="2" t="inlineStr">
        <is>
          <t>Eduardo Gomes</t>
        </is>
      </c>
      <c r="K4" s="2" t="inlineStr">
        <is>
          <t>Urgente</t>
        </is>
      </c>
      <c r="L4" s="2" t="inlineStr">
        <is>
          <t>Aguardando peça</t>
        </is>
      </c>
      <c r="M4" s="37">
        <f>IF(H4="","",IFERROR(VLOOKUP(H4,'Cadastros'!$H$5:$L$104,3,FALSE),0))</f>
        <v/>
      </c>
      <c r="N4" s="38" t="n">
        <v>2</v>
      </c>
      <c r="O4" s="39" t="n">
        <v>1850</v>
      </c>
      <c r="P4" s="40">
        <f>IF(H4="","",IFERROR(VLOOKUP(H4,'Cadastros'!$H$5:$L$104,4,FALSE),0))</f>
        <v/>
      </c>
      <c r="Q4" s="39" t="n">
        <v>305</v>
      </c>
      <c r="R4" s="40">
        <f>IF(A4="","",O4+P4-Q4)</f>
        <v/>
      </c>
      <c r="S4" s="40">
        <f>IF(H4="","",IFERROR(VLOOKUP(H4,'Cadastros'!$H$5:$L$104,5,FALSE),0))</f>
        <v/>
      </c>
      <c r="T4" s="41">
        <f>IF(A4="","",IFERROR((R4-S4)/R4,0))</f>
        <v/>
      </c>
      <c r="U4" s="12">
        <f>IF(B4="","",IF(D4&lt;&gt;"",D4-B4,TODAY()-B4))</f>
        <v/>
      </c>
      <c r="V4" s="13">
        <f>IF(A4="","",IF(L4="Concluída","Concluída",IF(C4="","Sem previsão",IF(C4&lt;TODAY(),"Atrasada",IF(C4-TODAY()&lt;=2,"Vence em breve","No prazo")))))</f>
        <v/>
      </c>
      <c r="W4" s="4" t="inlineStr">
        <is>
          <t>Aguardando câmeras adicionais para finalizar.</t>
        </is>
      </c>
    </row>
    <row r="5">
      <c r="A5" s="2" t="inlineStr">
        <is>
          <t>OS-2026-004</t>
        </is>
      </c>
      <c r="B5" s="36" t="n">
        <v>46278</v>
      </c>
      <c r="C5" s="36" t="n">
        <v>46296</v>
      </c>
      <c r="D5" s="36" t="n"/>
      <c r="E5" s="4" t="inlineStr">
        <is>
          <t>Ana Souza</t>
        </is>
      </c>
      <c r="F5" s="5" t="inlineStr">
        <is>
          <t>456.789.012-36</t>
        </is>
      </c>
      <c r="G5" s="2" t="inlineStr">
        <is>
          <t>Curitiba</t>
        </is>
      </c>
      <c r="H5" s="2" t="inlineStr">
        <is>
          <t>SRV-004</t>
        </is>
      </c>
      <c r="I5" s="14">
        <f>IF(H5="","",IFERROR(VLOOKUP(H5,'Cadastros'!$H$5:$L$104,2,FALSE),"Serviço não encontrado"))</f>
        <v/>
      </c>
      <c r="J5" s="2" t="inlineStr">
        <is>
          <t>Marcos Ribeiro</t>
        </is>
      </c>
      <c r="K5" s="2" t="inlineStr">
        <is>
          <t>Alta</t>
        </is>
      </c>
      <c r="L5" s="2" t="inlineStr">
        <is>
          <t>Em execução</t>
        </is>
      </c>
      <c r="M5" s="42">
        <f>IF(H5="","",IFERROR(VLOOKUP(H5,'Cadastros'!$H$5:$L$104,3,FALSE),0))</f>
        <v/>
      </c>
      <c r="N5" s="38" t="n">
        <v>2.5</v>
      </c>
      <c r="O5" s="39" t="n">
        <v>490</v>
      </c>
      <c r="P5" s="43">
        <f>IF(H5="","",IFERROR(VLOOKUP(H5,'Cadastros'!$H$5:$L$104,4,FALSE),0))</f>
        <v/>
      </c>
      <c r="Q5" s="39" t="n">
        <v>0</v>
      </c>
      <c r="R5" s="43">
        <f>IF(A5="","",O5+P5-Q5)</f>
        <v/>
      </c>
      <c r="S5" s="43">
        <f>IF(H5="","",IFERROR(VLOOKUP(H5,'Cadastros'!$H$5:$L$104,5,FALSE),0))</f>
        <v/>
      </c>
      <c r="T5" s="44">
        <f>IF(A5="","",IFERROR((R5-S5)/R5,0))</f>
        <v/>
      </c>
      <c r="U5" s="18">
        <f>IF(B5="","",IF(D5&lt;&gt;"",D5-B5,TODAY()-B5))</f>
        <v/>
      </c>
      <c r="V5" s="19">
        <f>IF(A5="","",IF(L5="Concluída","Concluída",IF(C5="","Sem previsão",IF(C5&lt;TODAY(),"Atrasada",IF(C5-TODAY()&lt;=2,"Vence em breve","No prazo")))))</f>
        <v/>
      </c>
      <c r="W5" s="4" t="inlineStr">
        <is>
          <t>Vazamento localizado na área técnica.</t>
        </is>
      </c>
    </row>
    <row r="6">
      <c r="A6" s="2" t="inlineStr">
        <is>
          <t>OS-2026-005</t>
        </is>
      </c>
      <c r="B6" s="36" t="n">
        <v>46281</v>
      </c>
      <c r="C6" s="36" t="n">
        <v>46298</v>
      </c>
      <c r="D6" s="36" t="n"/>
      <c r="E6" s="4" t="inlineStr">
        <is>
          <t>Carlos Pereira</t>
        </is>
      </c>
      <c r="F6" s="5" t="inlineStr">
        <is>
          <t>567.890.123-45</t>
        </is>
      </c>
      <c r="G6" s="2" t="inlineStr">
        <is>
          <t>Porto Alegre</t>
        </is>
      </c>
      <c r="H6" s="2" t="inlineStr">
        <is>
          <t>SRV-005</t>
        </is>
      </c>
      <c r="I6" s="6">
        <f>IF(H6="","",IFERROR(VLOOKUP(H6,'Cadastros'!$H$5:$L$104,2,FALSE),"Serviço não encontrado"))</f>
        <v/>
      </c>
      <c r="J6" s="2" t="inlineStr">
        <is>
          <t>Daniela Martins</t>
        </is>
      </c>
      <c r="K6" s="2" t="inlineStr">
        <is>
          <t>Média</t>
        </is>
      </c>
      <c r="L6" s="2" t="inlineStr">
        <is>
          <t>Aberta</t>
        </is>
      </c>
      <c r="M6" s="37">
        <f>IF(H6="","",IFERROR(VLOOKUP(H6,'Cadastros'!$H$5:$L$104,3,FALSE),0))</f>
        <v/>
      </c>
      <c r="N6" s="38" t="n">
        <v>0</v>
      </c>
      <c r="O6" s="39" t="n">
        <v>85</v>
      </c>
      <c r="P6" s="40">
        <f>IF(H6="","",IFERROR(VLOOKUP(H6,'Cadastros'!$H$5:$L$104,4,FALSE),0))</f>
        <v/>
      </c>
      <c r="Q6" s="39" t="n">
        <v>16.75</v>
      </c>
      <c r="R6" s="40">
        <f>IF(A6="","",O6+P6-Q6)</f>
        <v/>
      </c>
      <c r="S6" s="40">
        <f>IF(H6="","",IFERROR(VLOOKUP(H6,'Cadastros'!$H$5:$L$104,5,FALSE),0))</f>
        <v/>
      </c>
      <c r="T6" s="41">
        <f>IF(A6="","",IFERROR((R6-S6)/R6,0))</f>
        <v/>
      </c>
      <c r="U6" s="12">
        <f>IF(B6="","",IF(D6&lt;&gt;"",D6-B6,TODAY()-B6))</f>
        <v/>
      </c>
      <c r="V6" s="13">
        <f>IF(A6="","",IF(L6="Concluída","Concluída",IF(C6="","Sem previsão",IF(C6&lt;TODAY(),"Atrasada",IF(C6-TODAY()&lt;=2,"Vence em breve","No prazo")))))</f>
        <v/>
      </c>
      <c r="W6" s="4" t="inlineStr">
        <is>
          <t>Aguardando autorização do cliente.</t>
        </is>
      </c>
    </row>
    <row r="7">
      <c r="A7" s="2" t="inlineStr">
        <is>
          <t>OS-2026-006</t>
        </is>
      </c>
      <c r="B7" s="36" t="n">
        <v>46283</v>
      </c>
      <c r="C7" s="36" t="n">
        <v>46299</v>
      </c>
      <c r="D7" s="36" t="n"/>
      <c r="E7" s="4" t="inlineStr">
        <is>
          <t>Juliana Costa</t>
        </is>
      </c>
      <c r="F7" s="5" t="inlineStr">
        <is>
          <t>678.901.234-54</t>
        </is>
      </c>
      <c r="G7" s="2" t="inlineStr">
        <is>
          <t>Salvador</t>
        </is>
      </c>
      <c r="H7" s="2" t="inlineStr">
        <is>
          <t>SRV-006</t>
        </is>
      </c>
      <c r="I7" s="14">
        <f>IF(H7="","",IFERROR(VLOOKUP(H7,'Cadastros'!$H$5:$L$104,2,FALSE),"Serviço não encontrado"))</f>
        <v/>
      </c>
      <c r="J7" s="2" t="inlineStr">
        <is>
          <t>Eduardo Gomes</t>
        </is>
      </c>
      <c r="K7" s="2" t="inlineStr">
        <is>
          <t>Média</t>
        </is>
      </c>
      <c r="L7" s="2" t="inlineStr">
        <is>
          <t>Aguardando peça</t>
        </is>
      </c>
      <c r="M7" s="42">
        <f>IF(H7="","",IFERROR(VLOOKUP(H7,'Cadastros'!$H$5:$L$104,3,FALSE),0))</f>
        <v/>
      </c>
      <c r="N7" s="38" t="n">
        <v>1.5</v>
      </c>
      <c r="O7" s="39" t="n">
        <v>670</v>
      </c>
      <c r="P7" s="43">
        <f>IF(H7="","",IFERROR(VLOOKUP(H7,'Cadastros'!$H$5:$L$104,4,FALSE),0))</f>
        <v/>
      </c>
      <c r="Q7" s="39" t="n">
        <v>71</v>
      </c>
      <c r="R7" s="43">
        <f>IF(A7="","",O7+P7-Q7)</f>
        <v/>
      </c>
      <c r="S7" s="43">
        <f>IF(H7="","",IFERROR(VLOOKUP(H7,'Cadastros'!$H$5:$L$104,5,FALSE),0))</f>
        <v/>
      </c>
      <c r="T7" s="44">
        <f>IF(A7="","",IFERROR((R7-S7)/R7,0))</f>
        <v/>
      </c>
      <c r="U7" s="18">
        <f>IF(B7="","",IF(D7&lt;&gt;"",D7-B7,TODAY()-B7))</f>
        <v/>
      </c>
      <c r="V7" s="19">
        <f>IF(A7="","",IF(L7="Concluída","Concluída",IF(C7="","Sem previsão",IF(C7&lt;TODAY(),"Atrasada",IF(C7-TODAY()&lt;=2,"Vence em breve","No prazo")))))</f>
        <v/>
      </c>
      <c r="W7" s="4" t="inlineStr">
        <is>
          <t>Switch gerenciável em cotação.</t>
        </is>
      </c>
    </row>
    <row r="8">
      <c r="A8" s="2" t="inlineStr">
        <is>
          <t>OS-2026-007</t>
        </is>
      </c>
      <c r="B8" s="36" t="n">
        <v>46285</v>
      </c>
      <c r="C8" s="36" t="n">
        <v>46303</v>
      </c>
      <c r="D8" s="36" t="n"/>
      <c r="E8" s="4" t="inlineStr">
        <is>
          <t>Rafael Almeida</t>
        </is>
      </c>
      <c r="F8" s="5" t="inlineStr">
        <is>
          <t>789.012.345-63</t>
        </is>
      </c>
      <c r="G8" s="2" t="inlineStr">
        <is>
          <t>Recife</t>
        </is>
      </c>
      <c r="H8" s="2" t="inlineStr">
        <is>
          <t>SRV-001</t>
        </is>
      </c>
      <c r="I8" s="6">
        <f>IF(H8="","",IFERROR(VLOOKUP(H8,'Cadastros'!$H$5:$L$104,2,FALSE),"Serviço não encontrado"))</f>
        <v/>
      </c>
      <c r="J8" s="2" t="inlineStr">
        <is>
          <t>Patrícia Rocha</t>
        </is>
      </c>
      <c r="K8" s="2" t="inlineStr">
        <is>
          <t>Baixa</t>
        </is>
      </c>
      <c r="L8" s="2" t="inlineStr">
        <is>
          <t>Aberta</t>
        </is>
      </c>
      <c r="M8" s="37">
        <f>IF(H8="","",IFERROR(VLOOKUP(H8,'Cadastros'!$H$5:$L$104,3,FALSE),0))</f>
        <v/>
      </c>
      <c r="N8" s="38" t="n">
        <v>0</v>
      </c>
      <c r="O8" s="39" t="n">
        <v>230</v>
      </c>
      <c r="P8" s="40">
        <f>IF(H8="","",IFERROR(VLOOKUP(H8,'Cadastros'!$H$5:$L$104,4,FALSE),0))</f>
        <v/>
      </c>
      <c r="Q8" s="39" t="n">
        <v>0</v>
      </c>
      <c r="R8" s="40">
        <f>IF(A8="","",O8+P8-Q8)</f>
        <v/>
      </c>
      <c r="S8" s="40">
        <f>IF(H8="","",IFERROR(VLOOKUP(H8,'Cadastros'!$H$5:$L$104,5,FALSE),0))</f>
        <v/>
      </c>
      <c r="T8" s="41">
        <f>IF(A8="","",IFERROR((R8-S8)/R8,0))</f>
        <v/>
      </c>
      <c r="U8" s="12">
        <f>IF(B8="","",IF(D8&lt;&gt;"",D8-B8,TODAY()-B8))</f>
        <v/>
      </c>
      <c r="V8" s="13">
        <f>IF(A8="","",IF(L8="Concluída","Concluída",IF(C8="","Sem previsão",IF(C8&lt;TODAY(),"Atrasada",IF(C8-TODAY()&lt;=2,"Vence em breve","No prazo")))))</f>
        <v/>
      </c>
      <c r="W8" s="4" t="inlineStr">
        <is>
          <t>Visita preventiva agendada.</t>
        </is>
      </c>
    </row>
    <row r="9">
      <c r="A9" s="2" t="inlineStr">
        <is>
          <t>OS-2026-008</t>
        </is>
      </c>
      <c r="B9" s="36" t="n">
        <v>46287</v>
      </c>
      <c r="C9" s="36" t="n">
        <v>46290</v>
      </c>
      <c r="D9" s="36" t="n">
        <v>46290</v>
      </c>
      <c r="E9" s="4" t="inlineStr">
        <is>
          <t>Camila Ferreira</t>
        </is>
      </c>
      <c r="F9" s="5" t="inlineStr">
        <is>
          <t>890.123.456-72</t>
        </is>
      </c>
      <c r="G9" s="2" t="inlineStr">
        <is>
          <t>Fortaleza</t>
        </is>
      </c>
      <c r="H9" s="2" t="inlineStr">
        <is>
          <t>SRV-002</t>
        </is>
      </c>
      <c r="I9" s="14">
        <f>IF(H9="","",IFERROR(VLOOKUP(H9,'Cadastros'!$H$5:$L$104,2,FALSE),"Serviço não encontrado"))</f>
        <v/>
      </c>
      <c r="J9" s="2" t="inlineStr">
        <is>
          <t>Daniela Martins</t>
        </is>
      </c>
      <c r="K9" s="2" t="inlineStr">
        <is>
          <t>Média</t>
        </is>
      </c>
      <c r="L9" s="2" t="inlineStr">
        <is>
          <t>Concluída</t>
        </is>
      </c>
      <c r="M9" s="42">
        <f>IF(H9="","",IFERROR(VLOOKUP(H9,'Cadastros'!$H$5:$L$104,3,FALSE),0))</f>
        <v/>
      </c>
      <c r="N9" s="38" t="n">
        <v>4</v>
      </c>
      <c r="O9" s="39" t="n">
        <v>780</v>
      </c>
      <c r="P9" s="43">
        <f>IF(H9="","",IFERROR(VLOOKUP(H9,'Cadastros'!$H$5:$L$104,4,FALSE),0))</f>
        <v/>
      </c>
      <c r="Q9" s="39" t="n">
        <v>67</v>
      </c>
      <c r="R9" s="43">
        <f>IF(A9="","",O9+P9-Q9)</f>
        <v/>
      </c>
      <c r="S9" s="43">
        <f>IF(H9="","",IFERROR(VLOOKUP(H9,'Cadastros'!$H$5:$L$104,5,FALSE),0))</f>
        <v/>
      </c>
      <c r="T9" s="44">
        <f>IF(A9="","",IFERROR((R9-S9)/R9,0))</f>
        <v/>
      </c>
      <c r="U9" s="18">
        <f>IF(B9="","",IF(D9&lt;&gt;"",D9-B9,TODAY()-B9))</f>
        <v/>
      </c>
      <c r="V9" s="19">
        <f>IF(A9="","",IF(L9="Concluída","Concluída",IF(C9="","Sem previsão",IF(C9&lt;TODAY(),"Atrasada",IF(C9-TODAY()&lt;=2,"Vence em breve","No prazo")))))</f>
        <v/>
      </c>
      <c r="W9" s="4" t="inlineStr">
        <is>
          <t>Conexões e disjuntores regularizados.</t>
        </is>
      </c>
    </row>
    <row r="10">
      <c r="A10" s="2" t="inlineStr">
        <is>
          <t>OS-2026-009</t>
        </is>
      </c>
      <c r="B10" s="36" t="n">
        <v>46291</v>
      </c>
      <c r="C10" s="36" t="n">
        <v>46302</v>
      </c>
      <c r="D10" s="36" t="n"/>
      <c r="E10" s="4" t="inlineStr">
        <is>
          <t>Lucas Rodrigues</t>
        </is>
      </c>
      <c r="F10" s="5" t="inlineStr">
        <is>
          <t>901.234.567-81</t>
        </is>
      </c>
      <c r="G10" s="2" t="inlineStr">
        <is>
          <t>Brasília</t>
        </is>
      </c>
      <c r="H10" s="2" t="inlineStr">
        <is>
          <t>SRV-003</t>
        </is>
      </c>
      <c r="I10" s="6">
        <f>IF(H10="","",IFERROR(VLOOKUP(H10,'Cadastros'!$H$5:$L$104,2,FALSE),"Serviço não encontrado"))</f>
        <v/>
      </c>
      <c r="J10" s="2" t="inlineStr">
        <is>
          <t>Eduardo Gomes</t>
        </is>
      </c>
      <c r="K10" s="2" t="inlineStr">
        <is>
          <t>Alta</t>
        </is>
      </c>
      <c r="L10" s="2" t="inlineStr">
        <is>
          <t>Em execução</t>
        </is>
      </c>
      <c r="M10" s="37">
        <f>IF(H10="","",IFERROR(VLOOKUP(H10,'Cadastros'!$H$5:$L$104,3,FALSE),0))</f>
        <v/>
      </c>
      <c r="N10" s="38" t="n">
        <v>5.5</v>
      </c>
      <c r="O10" s="39" t="n">
        <v>1280</v>
      </c>
      <c r="P10" s="40">
        <f>IF(H10="","",IFERROR(VLOOKUP(H10,'Cadastros'!$H$5:$L$104,4,FALSE),0))</f>
        <v/>
      </c>
      <c r="Q10" s="39" t="n">
        <v>248</v>
      </c>
      <c r="R10" s="40">
        <f>IF(A10="","",O10+P10-Q10)</f>
        <v/>
      </c>
      <c r="S10" s="40">
        <f>IF(H10="","",IFERROR(VLOOKUP(H10,'Cadastros'!$H$5:$L$104,5,FALSE),0))</f>
        <v/>
      </c>
      <c r="T10" s="41">
        <f>IF(A10="","",IFERROR((R10-S10)/R10,0))</f>
        <v/>
      </c>
      <c r="U10" s="12">
        <f>IF(B10="","",IF(D10&lt;&gt;"",D10-B10,TODAY()-B10))</f>
        <v/>
      </c>
      <c r="V10" s="13">
        <f>IF(A10="","",IF(L10="Concluída","Concluída",IF(C10="","Sem previsão",IF(C10&lt;TODAY(),"Atrasada",IF(C10-TODAY()&lt;=2,"Vence em breve","No prazo")))))</f>
        <v/>
      </c>
      <c r="W10" s="4" t="inlineStr">
        <is>
          <t>Cabeamento estruturado em andamento.</t>
        </is>
      </c>
    </row>
    <row r="11">
      <c r="A11" s="2" t="inlineStr">
        <is>
          <t>OS-2026-010</t>
        </is>
      </c>
      <c r="B11" s="36" t="n">
        <v>46294</v>
      </c>
      <c r="C11" s="36" t="n">
        <v>46296</v>
      </c>
      <c r="D11" s="36" t="n">
        <v>46297</v>
      </c>
      <c r="E11" s="4" t="inlineStr">
        <is>
          <t>Fernanda Lima</t>
        </is>
      </c>
      <c r="F11" s="5" t="inlineStr">
        <is>
          <t>012.345.678-90</t>
        </is>
      </c>
      <c r="G11" s="2" t="inlineStr">
        <is>
          <t>Campinas</t>
        </is>
      </c>
      <c r="H11" s="2" t="inlineStr">
        <is>
          <t>SRV-004</t>
        </is>
      </c>
      <c r="I11" s="14">
        <f>IF(H11="","",IFERROR(VLOOKUP(H11,'Cadastros'!$H$5:$L$104,2,FALSE),"Serviço não encontrado"))</f>
        <v/>
      </c>
      <c r="J11" s="2" t="inlineStr">
        <is>
          <t>Patrícia Rocha</t>
        </is>
      </c>
      <c r="K11" s="2" t="inlineStr">
        <is>
          <t>Média</t>
        </is>
      </c>
      <c r="L11" s="2" t="inlineStr">
        <is>
          <t>Concluída</t>
        </is>
      </c>
      <c r="M11" s="42">
        <f>IF(H11="","",IFERROR(VLOOKUP(H11,'Cadastros'!$H$5:$L$104,3,FALSE),0))</f>
        <v/>
      </c>
      <c r="N11" s="38" t="n">
        <v>3.8</v>
      </c>
      <c r="O11" s="39" t="n">
        <v>1850</v>
      </c>
      <c r="P11" s="43">
        <f>IF(H11="","",IFERROR(VLOOKUP(H11,'Cadastros'!$H$5:$L$104,4,FALSE),0))</f>
        <v/>
      </c>
      <c r="Q11" s="39" t="n">
        <v>116.5</v>
      </c>
      <c r="R11" s="43">
        <f>IF(A11="","",O11+P11-Q11)</f>
        <v/>
      </c>
      <c r="S11" s="43">
        <f>IF(H11="","",IFERROR(VLOOKUP(H11,'Cadastros'!$H$5:$L$104,5,FALSE),0))</f>
        <v/>
      </c>
      <c r="T11" s="44">
        <f>IF(A11="","",IFERROR((R11-S11)/R11,0))</f>
        <v/>
      </c>
      <c r="U11" s="18">
        <f>IF(B11="","",IF(D11&lt;&gt;"",D11-B11,TODAY()-B11))</f>
        <v/>
      </c>
      <c r="V11" s="19">
        <f>IF(A11="","",IF(L11="Concluída","Concluída",IF(C11="","Sem previsão",IF(C11&lt;TODAY(),"Atrasada",IF(C11-TODAY()&lt;=2,"Vence em breve","No prazo")))))</f>
        <v/>
      </c>
      <c r="W11" s="4" t="inlineStr">
        <is>
          <t>Troca de conexões e vedação finalizada.</t>
        </is>
      </c>
    </row>
    <row r="12">
      <c r="A12" s="2" t="n"/>
      <c r="B12" s="36" t="n"/>
      <c r="C12" s="36" t="n"/>
      <c r="D12" s="36" t="n"/>
      <c r="E12" s="4" t="n"/>
      <c r="F12" s="5" t="n"/>
      <c r="G12" s="2" t="n"/>
      <c r="H12" s="2" t="n"/>
      <c r="I12" s="6">
        <f>IF(H12="","",IFERROR(VLOOKUP(H12,'Cadastros'!$H$5:$L$104,2,FALSE),"Serviço não encontrado"))</f>
        <v/>
      </c>
      <c r="J12" s="2" t="n"/>
      <c r="K12" s="2" t="n"/>
      <c r="L12" s="2" t="n"/>
      <c r="M12" s="37">
        <f>IF(H12="","",IFERROR(VLOOKUP(H12,'Cadastros'!$H$5:$L$104,3,FALSE),0))</f>
        <v/>
      </c>
      <c r="N12" s="38" t="n"/>
      <c r="O12" s="39" t="n"/>
      <c r="P12" s="40">
        <f>IF(H12="","",IFERROR(VLOOKUP(H12,'Cadastros'!$H$5:$L$104,4,FALSE),0))</f>
        <v/>
      </c>
      <c r="Q12" s="39" t="n"/>
      <c r="R12" s="40">
        <f>IF(A12="","",O12+P12-Q12)</f>
        <v/>
      </c>
      <c r="S12" s="40">
        <f>IF(H12="","",IFERROR(VLOOKUP(H12,'Cadastros'!$H$5:$L$104,5,FALSE),0))</f>
        <v/>
      </c>
      <c r="T12" s="41">
        <f>IF(A12="","",IFERROR((R12-S12)/R12,0))</f>
        <v/>
      </c>
      <c r="U12" s="12">
        <f>IF(B12="","",IF(D12&lt;&gt;"",D12-B12,TODAY()-B12))</f>
        <v/>
      </c>
      <c r="V12" s="13">
        <f>IF(A12="","",IF(L12="Concluída","Concluída",IF(C12="","Sem previsão",IF(C12&lt;TODAY(),"Atrasada",IF(C12-TODAY()&lt;=2,"Vence em breve","No prazo")))))</f>
        <v/>
      </c>
      <c r="W12" s="4" t="n"/>
    </row>
    <row r="13">
      <c r="A13" s="2" t="n"/>
      <c r="B13" s="36" t="n"/>
      <c r="C13" s="36" t="n"/>
      <c r="D13" s="36" t="n"/>
      <c r="E13" s="4" t="n"/>
      <c r="F13" s="5" t="n"/>
      <c r="G13" s="2" t="n"/>
      <c r="H13" s="2" t="n"/>
      <c r="I13" s="14">
        <f>IF(H13="","",IFERROR(VLOOKUP(H13,'Cadastros'!$H$5:$L$104,2,FALSE),"Serviço não encontrado"))</f>
        <v/>
      </c>
      <c r="J13" s="2" t="n"/>
      <c r="K13" s="2" t="n"/>
      <c r="L13" s="2" t="n"/>
      <c r="M13" s="42">
        <f>IF(H13="","",IFERROR(VLOOKUP(H13,'Cadastros'!$H$5:$L$104,3,FALSE),0))</f>
        <v/>
      </c>
      <c r="N13" s="38" t="n"/>
      <c r="O13" s="39" t="n"/>
      <c r="P13" s="43">
        <f>IF(H13="","",IFERROR(VLOOKUP(H13,'Cadastros'!$H$5:$L$104,4,FALSE),0))</f>
        <v/>
      </c>
      <c r="Q13" s="39" t="n"/>
      <c r="R13" s="43">
        <f>IF(A13="","",O13+P13-Q13)</f>
        <v/>
      </c>
      <c r="S13" s="43">
        <f>IF(H13="","",IFERROR(VLOOKUP(H13,'Cadastros'!$H$5:$L$104,5,FALSE),0))</f>
        <v/>
      </c>
      <c r="T13" s="44">
        <f>IF(A13="","",IFERROR((R13-S13)/R13,0))</f>
        <v/>
      </c>
      <c r="U13" s="18">
        <f>IF(B13="","",IF(D13&lt;&gt;"",D13-B13,TODAY()-B13))</f>
        <v/>
      </c>
      <c r="V13" s="19">
        <f>IF(A13="","",IF(L13="Concluída","Concluída",IF(C13="","Sem previsão",IF(C13&lt;TODAY(),"Atrasada",IF(C13-TODAY()&lt;=2,"Vence em breve","No prazo")))))</f>
        <v/>
      </c>
      <c r="W13" s="4" t="n"/>
    </row>
    <row r="14">
      <c r="A14" s="2" t="n"/>
      <c r="B14" s="36" t="n"/>
      <c r="C14" s="36" t="n"/>
      <c r="D14" s="36" t="n"/>
      <c r="E14" s="4" t="n"/>
      <c r="F14" s="5" t="n"/>
      <c r="G14" s="2" t="n"/>
      <c r="H14" s="2" t="n"/>
      <c r="I14" s="6">
        <f>IF(H14="","",IFERROR(VLOOKUP(H14,'Cadastros'!$H$5:$L$104,2,FALSE),"Serviço não encontrado"))</f>
        <v/>
      </c>
      <c r="J14" s="2" t="n"/>
      <c r="K14" s="2" t="n"/>
      <c r="L14" s="2" t="n"/>
      <c r="M14" s="37">
        <f>IF(H14="","",IFERROR(VLOOKUP(H14,'Cadastros'!$H$5:$L$104,3,FALSE),0))</f>
        <v/>
      </c>
      <c r="N14" s="38" t="n"/>
      <c r="O14" s="39" t="n"/>
      <c r="P14" s="40">
        <f>IF(H14="","",IFERROR(VLOOKUP(H14,'Cadastros'!$H$5:$L$104,4,FALSE),0))</f>
        <v/>
      </c>
      <c r="Q14" s="39" t="n"/>
      <c r="R14" s="40">
        <f>IF(A14="","",O14+P14-Q14)</f>
        <v/>
      </c>
      <c r="S14" s="40">
        <f>IF(H14="","",IFERROR(VLOOKUP(H14,'Cadastros'!$H$5:$L$104,5,FALSE),0))</f>
        <v/>
      </c>
      <c r="T14" s="41">
        <f>IF(A14="","",IFERROR((R14-S14)/R14,0))</f>
        <v/>
      </c>
      <c r="U14" s="12">
        <f>IF(B14="","",IF(D14&lt;&gt;"",D14-B14,TODAY()-B14))</f>
        <v/>
      </c>
      <c r="V14" s="13">
        <f>IF(A14="","",IF(L14="Concluída","Concluída",IF(C14="","Sem previsão",IF(C14&lt;TODAY(),"Atrasada",IF(C14-TODAY()&lt;=2,"Vence em breve","No prazo")))))</f>
        <v/>
      </c>
      <c r="W14" s="4" t="n"/>
    </row>
    <row r="15">
      <c r="A15" s="2" t="n"/>
      <c r="B15" s="36" t="n"/>
      <c r="C15" s="36" t="n"/>
      <c r="D15" s="36" t="n"/>
      <c r="E15" s="4" t="n"/>
      <c r="F15" s="5" t="n"/>
      <c r="G15" s="2" t="n"/>
      <c r="H15" s="2" t="n"/>
      <c r="I15" s="14">
        <f>IF(H15="","",IFERROR(VLOOKUP(H15,'Cadastros'!$H$5:$L$104,2,FALSE),"Serviço não encontrado"))</f>
        <v/>
      </c>
      <c r="J15" s="2" t="n"/>
      <c r="K15" s="2" t="n"/>
      <c r="L15" s="2" t="n"/>
      <c r="M15" s="42">
        <f>IF(H15="","",IFERROR(VLOOKUP(H15,'Cadastros'!$H$5:$L$104,3,FALSE),0))</f>
        <v/>
      </c>
      <c r="N15" s="38" t="n"/>
      <c r="O15" s="39" t="n"/>
      <c r="P15" s="43">
        <f>IF(H15="","",IFERROR(VLOOKUP(H15,'Cadastros'!$H$5:$L$104,4,FALSE),0))</f>
        <v/>
      </c>
      <c r="Q15" s="39" t="n"/>
      <c r="R15" s="43">
        <f>IF(A15="","",O15+P15-Q15)</f>
        <v/>
      </c>
      <c r="S15" s="43">
        <f>IF(H15="","",IFERROR(VLOOKUP(H15,'Cadastros'!$H$5:$L$104,5,FALSE),0))</f>
        <v/>
      </c>
      <c r="T15" s="44">
        <f>IF(A15="","",IFERROR((R15-S15)/R15,0))</f>
        <v/>
      </c>
      <c r="U15" s="18">
        <f>IF(B15="","",IF(D15&lt;&gt;"",D15-B15,TODAY()-B15))</f>
        <v/>
      </c>
      <c r="V15" s="19">
        <f>IF(A15="","",IF(L15="Concluída","Concluída",IF(C15="","Sem previsão",IF(C15&lt;TODAY(),"Atrasada",IF(C15-TODAY()&lt;=2,"Vence em breve","No prazo")))))</f>
        <v/>
      </c>
      <c r="W15" s="4" t="n"/>
    </row>
    <row r="16">
      <c r="A16" s="2" t="n"/>
      <c r="B16" s="36" t="n"/>
      <c r="C16" s="36" t="n"/>
      <c r="D16" s="36" t="n"/>
      <c r="E16" s="4" t="n"/>
      <c r="F16" s="5" t="n"/>
      <c r="G16" s="2" t="n"/>
      <c r="H16" s="2" t="n"/>
      <c r="I16" s="6">
        <f>IF(H16="","",IFERROR(VLOOKUP(H16,'Cadastros'!$H$5:$L$104,2,FALSE),"Serviço não encontrado"))</f>
        <v/>
      </c>
      <c r="J16" s="2" t="n"/>
      <c r="K16" s="2" t="n"/>
      <c r="L16" s="2" t="n"/>
      <c r="M16" s="37">
        <f>IF(H16="","",IFERROR(VLOOKUP(H16,'Cadastros'!$H$5:$L$104,3,FALSE),0))</f>
        <v/>
      </c>
      <c r="N16" s="38" t="n"/>
      <c r="O16" s="39" t="n"/>
      <c r="P16" s="40">
        <f>IF(H16="","",IFERROR(VLOOKUP(H16,'Cadastros'!$H$5:$L$104,4,FALSE),0))</f>
        <v/>
      </c>
      <c r="Q16" s="39" t="n"/>
      <c r="R16" s="40">
        <f>IF(A16="","",O16+P16-Q16)</f>
        <v/>
      </c>
      <c r="S16" s="40">
        <f>IF(H16="","",IFERROR(VLOOKUP(H16,'Cadastros'!$H$5:$L$104,5,FALSE),0))</f>
        <v/>
      </c>
      <c r="T16" s="41">
        <f>IF(A16="","",IFERROR((R16-S16)/R16,0))</f>
        <v/>
      </c>
      <c r="U16" s="12">
        <f>IF(B16="","",IF(D16&lt;&gt;"",D16-B16,TODAY()-B16))</f>
        <v/>
      </c>
      <c r="V16" s="13">
        <f>IF(A16="","",IF(L16="Concluída","Concluída",IF(C16="","Sem previsão",IF(C16&lt;TODAY(),"Atrasada",IF(C16-TODAY()&lt;=2,"Vence em breve","No prazo")))))</f>
        <v/>
      </c>
      <c r="W16" s="4" t="n"/>
    </row>
    <row r="17">
      <c r="A17" s="2" t="n"/>
      <c r="B17" s="36" t="n"/>
      <c r="C17" s="36" t="n"/>
      <c r="D17" s="36" t="n"/>
      <c r="E17" s="4" t="n"/>
      <c r="F17" s="5" t="n"/>
      <c r="G17" s="2" t="n"/>
      <c r="H17" s="2" t="n"/>
      <c r="I17" s="14">
        <f>IF(H17="","",IFERROR(VLOOKUP(H17,'Cadastros'!$H$5:$L$104,2,FALSE),"Serviço não encontrado"))</f>
        <v/>
      </c>
      <c r="J17" s="2" t="n"/>
      <c r="K17" s="2" t="n"/>
      <c r="L17" s="2" t="n"/>
      <c r="M17" s="42">
        <f>IF(H17="","",IFERROR(VLOOKUP(H17,'Cadastros'!$H$5:$L$104,3,FALSE),0))</f>
        <v/>
      </c>
      <c r="N17" s="38" t="n"/>
      <c r="O17" s="39" t="n"/>
      <c r="P17" s="43">
        <f>IF(H17="","",IFERROR(VLOOKUP(H17,'Cadastros'!$H$5:$L$104,4,FALSE),0))</f>
        <v/>
      </c>
      <c r="Q17" s="39" t="n"/>
      <c r="R17" s="43">
        <f>IF(A17="","",O17+P17-Q17)</f>
        <v/>
      </c>
      <c r="S17" s="43">
        <f>IF(H17="","",IFERROR(VLOOKUP(H17,'Cadastros'!$H$5:$L$104,5,FALSE),0))</f>
        <v/>
      </c>
      <c r="T17" s="44">
        <f>IF(A17="","",IFERROR((R17-S17)/R17,0))</f>
        <v/>
      </c>
      <c r="U17" s="18">
        <f>IF(B17="","",IF(D17&lt;&gt;"",D17-B17,TODAY()-B17))</f>
        <v/>
      </c>
      <c r="V17" s="19">
        <f>IF(A17="","",IF(L17="Concluída","Concluída",IF(C17="","Sem previsão",IF(C17&lt;TODAY(),"Atrasada",IF(C17-TODAY()&lt;=2,"Vence em breve","No prazo")))))</f>
        <v/>
      </c>
      <c r="W17" s="4" t="n"/>
    </row>
    <row r="18">
      <c r="A18" s="2" t="n"/>
      <c r="B18" s="36" t="n"/>
      <c r="C18" s="36" t="n"/>
      <c r="D18" s="36" t="n"/>
      <c r="E18" s="4" t="n"/>
      <c r="F18" s="5" t="n"/>
      <c r="G18" s="2" t="n"/>
      <c r="H18" s="2" t="n"/>
      <c r="I18" s="6">
        <f>IF(H18="","",IFERROR(VLOOKUP(H18,'Cadastros'!$H$5:$L$104,2,FALSE),"Serviço não encontrado"))</f>
        <v/>
      </c>
      <c r="J18" s="2" t="n"/>
      <c r="K18" s="2" t="n"/>
      <c r="L18" s="2" t="n"/>
      <c r="M18" s="37">
        <f>IF(H18="","",IFERROR(VLOOKUP(H18,'Cadastros'!$H$5:$L$104,3,FALSE),0))</f>
        <v/>
      </c>
      <c r="N18" s="38" t="n"/>
      <c r="O18" s="39" t="n"/>
      <c r="P18" s="40">
        <f>IF(H18="","",IFERROR(VLOOKUP(H18,'Cadastros'!$H$5:$L$104,4,FALSE),0))</f>
        <v/>
      </c>
      <c r="Q18" s="39" t="n"/>
      <c r="R18" s="40">
        <f>IF(A18="","",O18+P18-Q18)</f>
        <v/>
      </c>
      <c r="S18" s="40">
        <f>IF(H18="","",IFERROR(VLOOKUP(H18,'Cadastros'!$H$5:$L$104,5,FALSE),0))</f>
        <v/>
      </c>
      <c r="T18" s="41">
        <f>IF(A18="","",IFERROR((R18-S18)/R18,0))</f>
        <v/>
      </c>
      <c r="U18" s="12">
        <f>IF(B18="","",IF(D18&lt;&gt;"",D18-B18,TODAY()-B18))</f>
        <v/>
      </c>
      <c r="V18" s="13">
        <f>IF(A18="","",IF(L18="Concluída","Concluída",IF(C18="","Sem previsão",IF(C18&lt;TODAY(),"Atrasada",IF(C18-TODAY()&lt;=2,"Vence em breve","No prazo")))))</f>
        <v/>
      </c>
      <c r="W18" s="4" t="n"/>
    </row>
    <row r="19">
      <c r="A19" s="2" t="n"/>
      <c r="B19" s="36" t="n"/>
      <c r="C19" s="36" t="n"/>
      <c r="D19" s="36" t="n"/>
      <c r="E19" s="4" t="n"/>
      <c r="F19" s="5" t="n"/>
      <c r="G19" s="2" t="n"/>
      <c r="H19" s="2" t="n"/>
      <c r="I19" s="14">
        <f>IF(H19="","",IFERROR(VLOOKUP(H19,'Cadastros'!$H$5:$L$104,2,FALSE),"Serviço não encontrado"))</f>
        <v/>
      </c>
      <c r="J19" s="2" t="n"/>
      <c r="K19" s="2" t="n"/>
      <c r="L19" s="2" t="n"/>
      <c r="M19" s="42">
        <f>IF(H19="","",IFERROR(VLOOKUP(H19,'Cadastros'!$H$5:$L$104,3,FALSE),0))</f>
        <v/>
      </c>
      <c r="N19" s="38" t="n"/>
      <c r="O19" s="39" t="n"/>
      <c r="P19" s="43">
        <f>IF(H19="","",IFERROR(VLOOKUP(H19,'Cadastros'!$H$5:$L$104,4,FALSE),0))</f>
        <v/>
      </c>
      <c r="Q19" s="39" t="n"/>
      <c r="R19" s="43">
        <f>IF(A19="","",O19+P19-Q19)</f>
        <v/>
      </c>
      <c r="S19" s="43">
        <f>IF(H19="","",IFERROR(VLOOKUP(H19,'Cadastros'!$H$5:$L$104,5,FALSE),0))</f>
        <v/>
      </c>
      <c r="T19" s="44">
        <f>IF(A19="","",IFERROR((R19-S19)/R19,0))</f>
        <v/>
      </c>
      <c r="U19" s="18">
        <f>IF(B19="","",IF(D19&lt;&gt;"",D19-B19,TODAY()-B19))</f>
        <v/>
      </c>
      <c r="V19" s="19">
        <f>IF(A19="","",IF(L19="Concluída","Concluída",IF(C19="","Sem previsão",IF(C19&lt;TODAY(),"Atrasada",IF(C19-TODAY()&lt;=2,"Vence em breve","No prazo")))))</f>
        <v/>
      </c>
      <c r="W19" s="4" t="n"/>
    </row>
    <row r="20">
      <c r="A20" s="2" t="n"/>
      <c r="B20" s="36" t="n"/>
      <c r="C20" s="36" t="n"/>
      <c r="D20" s="36" t="n"/>
      <c r="E20" s="4" t="n"/>
      <c r="F20" s="5" t="n"/>
      <c r="G20" s="2" t="n"/>
      <c r="H20" s="2" t="n"/>
      <c r="I20" s="6">
        <f>IF(H20="","",IFERROR(VLOOKUP(H20,'Cadastros'!$H$5:$L$104,2,FALSE),"Serviço não encontrado"))</f>
        <v/>
      </c>
      <c r="J20" s="2" t="n"/>
      <c r="K20" s="2" t="n"/>
      <c r="L20" s="2" t="n"/>
      <c r="M20" s="37">
        <f>IF(H20="","",IFERROR(VLOOKUP(H20,'Cadastros'!$H$5:$L$104,3,FALSE),0))</f>
        <v/>
      </c>
      <c r="N20" s="38" t="n"/>
      <c r="O20" s="39" t="n"/>
      <c r="P20" s="40">
        <f>IF(H20="","",IFERROR(VLOOKUP(H20,'Cadastros'!$H$5:$L$104,4,FALSE),0))</f>
        <v/>
      </c>
      <c r="Q20" s="39" t="n"/>
      <c r="R20" s="40">
        <f>IF(A20="","",O20+P20-Q20)</f>
        <v/>
      </c>
      <c r="S20" s="40">
        <f>IF(H20="","",IFERROR(VLOOKUP(H20,'Cadastros'!$H$5:$L$104,5,FALSE),0))</f>
        <v/>
      </c>
      <c r="T20" s="41">
        <f>IF(A20="","",IFERROR((R20-S20)/R20,0))</f>
        <v/>
      </c>
      <c r="U20" s="12">
        <f>IF(B20="","",IF(D20&lt;&gt;"",D20-B20,TODAY()-B20))</f>
        <v/>
      </c>
      <c r="V20" s="13">
        <f>IF(A20="","",IF(L20="Concluída","Concluída",IF(C20="","Sem previsão",IF(C20&lt;TODAY(),"Atrasada",IF(C20-TODAY()&lt;=2,"Vence em breve","No prazo")))))</f>
        <v/>
      </c>
      <c r="W20" s="4" t="n"/>
    </row>
    <row r="21">
      <c r="A21" s="2" t="n"/>
      <c r="B21" s="36" t="n"/>
      <c r="C21" s="36" t="n"/>
      <c r="D21" s="36" t="n"/>
      <c r="E21" s="4" t="n"/>
      <c r="F21" s="5" t="n"/>
      <c r="G21" s="2" t="n"/>
      <c r="H21" s="2" t="n"/>
      <c r="I21" s="14">
        <f>IF(H21="","",IFERROR(VLOOKUP(H21,'Cadastros'!$H$5:$L$104,2,FALSE),"Serviço não encontrado"))</f>
        <v/>
      </c>
      <c r="J21" s="2" t="n"/>
      <c r="K21" s="2" t="n"/>
      <c r="L21" s="2" t="n"/>
      <c r="M21" s="42">
        <f>IF(H21="","",IFERROR(VLOOKUP(H21,'Cadastros'!$H$5:$L$104,3,FALSE),0))</f>
        <v/>
      </c>
      <c r="N21" s="38" t="n"/>
      <c r="O21" s="39" t="n"/>
      <c r="P21" s="43">
        <f>IF(H21="","",IFERROR(VLOOKUP(H21,'Cadastros'!$H$5:$L$104,4,FALSE),0))</f>
        <v/>
      </c>
      <c r="Q21" s="39" t="n"/>
      <c r="R21" s="43">
        <f>IF(A21="","",O21+P21-Q21)</f>
        <v/>
      </c>
      <c r="S21" s="43">
        <f>IF(H21="","",IFERROR(VLOOKUP(H21,'Cadastros'!$H$5:$L$104,5,FALSE),0))</f>
        <v/>
      </c>
      <c r="T21" s="44">
        <f>IF(A21="","",IFERROR((R21-S21)/R21,0))</f>
        <v/>
      </c>
      <c r="U21" s="18">
        <f>IF(B21="","",IF(D21&lt;&gt;"",D21-B21,TODAY()-B21))</f>
        <v/>
      </c>
      <c r="V21" s="19">
        <f>IF(A21="","",IF(L21="Concluída","Concluída",IF(C21="","Sem previsão",IF(C21&lt;TODAY(),"Atrasada",IF(C21-TODAY()&lt;=2,"Vence em breve","No prazo")))))</f>
        <v/>
      </c>
      <c r="W21" s="4" t="n"/>
    </row>
    <row r="22">
      <c r="A22" s="2" t="n"/>
      <c r="B22" s="36" t="n"/>
      <c r="C22" s="36" t="n"/>
      <c r="D22" s="36" t="n"/>
      <c r="E22" s="4" t="n"/>
      <c r="F22" s="5" t="n"/>
      <c r="G22" s="2" t="n"/>
      <c r="H22" s="2" t="n"/>
      <c r="I22" s="6">
        <f>IF(H22="","",IFERROR(VLOOKUP(H22,'Cadastros'!$H$5:$L$104,2,FALSE),"Serviço não encontrado"))</f>
        <v/>
      </c>
      <c r="J22" s="2" t="n"/>
      <c r="K22" s="2" t="n"/>
      <c r="L22" s="2" t="n"/>
      <c r="M22" s="37">
        <f>IF(H22="","",IFERROR(VLOOKUP(H22,'Cadastros'!$H$5:$L$104,3,FALSE),0))</f>
        <v/>
      </c>
      <c r="N22" s="38" t="n"/>
      <c r="O22" s="39" t="n"/>
      <c r="P22" s="40">
        <f>IF(H22="","",IFERROR(VLOOKUP(H22,'Cadastros'!$H$5:$L$104,4,FALSE),0))</f>
        <v/>
      </c>
      <c r="Q22" s="39" t="n"/>
      <c r="R22" s="40">
        <f>IF(A22="","",O22+P22-Q22)</f>
        <v/>
      </c>
      <c r="S22" s="40">
        <f>IF(H22="","",IFERROR(VLOOKUP(H22,'Cadastros'!$H$5:$L$104,5,FALSE),0))</f>
        <v/>
      </c>
      <c r="T22" s="41">
        <f>IF(A22="","",IFERROR((R22-S22)/R22,0))</f>
        <v/>
      </c>
      <c r="U22" s="12">
        <f>IF(B22="","",IF(D22&lt;&gt;"",D22-B22,TODAY()-B22))</f>
        <v/>
      </c>
      <c r="V22" s="13">
        <f>IF(A22="","",IF(L22="Concluída","Concluída",IF(C22="","Sem previsão",IF(C22&lt;TODAY(),"Atrasada",IF(C22-TODAY()&lt;=2,"Vence em breve","No prazo")))))</f>
        <v/>
      </c>
      <c r="W22" s="4" t="n"/>
    </row>
    <row r="23">
      <c r="A23" s="2" t="n"/>
      <c r="B23" s="36" t="n"/>
      <c r="C23" s="36" t="n"/>
      <c r="D23" s="36" t="n"/>
      <c r="E23" s="4" t="n"/>
      <c r="F23" s="5" t="n"/>
      <c r="G23" s="2" t="n"/>
      <c r="H23" s="2" t="n"/>
      <c r="I23" s="14">
        <f>IF(H23="","",IFERROR(VLOOKUP(H23,'Cadastros'!$H$5:$L$104,2,FALSE),"Serviço não encontrado"))</f>
        <v/>
      </c>
      <c r="J23" s="2" t="n"/>
      <c r="K23" s="2" t="n"/>
      <c r="L23" s="2" t="n"/>
      <c r="M23" s="42">
        <f>IF(H23="","",IFERROR(VLOOKUP(H23,'Cadastros'!$H$5:$L$104,3,FALSE),0))</f>
        <v/>
      </c>
      <c r="N23" s="38" t="n"/>
      <c r="O23" s="39" t="n"/>
      <c r="P23" s="43">
        <f>IF(H23="","",IFERROR(VLOOKUP(H23,'Cadastros'!$H$5:$L$104,4,FALSE),0))</f>
        <v/>
      </c>
      <c r="Q23" s="39" t="n"/>
      <c r="R23" s="43">
        <f>IF(A23="","",O23+P23-Q23)</f>
        <v/>
      </c>
      <c r="S23" s="43">
        <f>IF(H23="","",IFERROR(VLOOKUP(H23,'Cadastros'!$H$5:$L$104,5,FALSE),0))</f>
        <v/>
      </c>
      <c r="T23" s="44">
        <f>IF(A23="","",IFERROR((R23-S23)/R23,0))</f>
        <v/>
      </c>
      <c r="U23" s="18">
        <f>IF(B23="","",IF(D23&lt;&gt;"",D23-B23,TODAY()-B23))</f>
        <v/>
      </c>
      <c r="V23" s="19">
        <f>IF(A23="","",IF(L23="Concluída","Concluída",IF(C23="","Sem previsão",IF(C23&lt;TODAY(),"Atrasada",IF(C23-TODAY()&lt;=2,"Vence em breve","No prazo")))))</f>
        <v/>
      </c>
      <c r="W23" s="4" t="n"/>
    </row>
    <row r="24">
      <c r="A24" s="2" t="n"/>
      <c r="B24" s="36" t="n"/>
      <c r="C24" s="36" t="n"/>
      <c r="D24" s="36" t="n"/>
      <c r="E24" s="4" t="n"/>
      <c r="F24" s="5" t="n"/>
      <c r="G24" s="2" t="n"/>
      <c r="H24" s="2" t="n"/>
      <c r="I24" s="6">
        <f>IF(H24="","",IFERROR(VLOOKUP(H24,'Cadastros'!$H$5:$L$104,2,FALSE),"Serviço não encontrado"))</f>
        <v/>
      </c>
      <c r="J24" s="2" t="n"/>
      <c r="K24" s="2" t="n"/>
      <c r="L24" s="2" t="n"/>
      <c r="M24" s="37">
        <f>IF(H24="","",IFERROR(VLOOKUP(H24,'Cadastros'!$H$5:$L$104,3,FALSE),0))</f>
        <v/>
      </c>
      <c r="N24" s="38" t="n"/>
      <c r="O24" s="39" t="n"/>
      <c r="P24" s="40">
        <f>IF(H24="","",IFERROR(VLOOKUP(H24,'Cadastros'!$H$5:$L$104,4,FALSE),0))</f>
        <v/>
      </c>
      <c r="Q24" s="39" t="n"/>
      <c r="R24" s="40">
        <f>IF(A24="","",O24+P24-Q24)</f>
        <v/>
      </c>
      <c r="S24" s="40">
        <f>IF(H24="","",IFERROR(VLOOKUP(H24,'Cadastros'!$H$5:$L$104,5,FALSE),0))</f>
        <v/>
      </c>
      <c r="T24" s="41">
        <f>IF(A24="","",IFERROR((R24-S24)/R24,0))</f>
        <v/>
      </c>
      <c r="U24" s="12">
        <f>IF(B24="","",IF(D24&lt;&gt;"",D24-B24,TODAY()-B24))</f>
        <v/>
      </c>
      <c r="V24" s="13">
        <f>IF(A24="","",IF(L24="Concluída","Concluída",IF(C24="","Sem previsão",IF(C24&lt;TODAY(),"Atrasada",IF(C24-TODAY()&lt;=2,"Vence em breve","No prazo")))))</f>
        <v/>
      </c>
      <c r="W24" s="4" t="n"/>
    </row>
    <row r="25">
      <c r="A25" s="2" t="n"/>
      <c r="B25" s="36" t="n"/>
      <c r="C25" s="36" t="n"/>
      <c r="D25" s="36" t="n"/>
      <c r="E25" s="4" t="n"/>
      <c r="F25" s="5" t="n"/>
      <c r="G25" s="2" t="n"/>
      <c r="H25" s="2" t="n"/>
      <c r="I25" s="14">
        <f>IF(H25="","",IFERROR(VLOOKUP(H25,'Cadastros'!$H$5:$L$104,2,FALSE),"Serviço não encontrado"))</f>
        <v/>
      </c>
      <c r="J25" s="2" t="n"/>
      <c r="K25" s="2" t="n"/>
      <c r="L25" s="2" t="n"/>
      <c r="M25" s="42">
        <f>IF(H25="","",IFERROR(VLOOKUP(H25,'Cadastros'!$H$5:$L$104,3,FALSE),0))</f>
        <v/>
      </c>
      <c r="N25" s="38" t="n"/>
      <c r="O25" s="39" t="n"/>
      <c r="P25" s="43">
        <f>IF(H25="","",IFERROR(VLOOKUP(H25,'Cadastros'!$H$5:$L$104,4,FALSE),0))</f>
        <v/>
      </c>
      <c r="Q25" s="39" t="n"/>
      <c r="R25" s="43">
        <f>IF(A25="","",O25+P25-Q25)</f>
        <v/>
      </c>
      <c r="S25" s="43">
        <f>IF(H25="","",IFERROR(VLOOKUP(H25,'Cadastros'!$H$5:$L$104,5,FALSE),0))</f>
        <v/>
      </c>
      <c r="T25" s="44">
        <f>IF(A25="","",IFERROR((R25-S25)/R25,0))</f>
        <v/>
      </c>
      <c r="U25" s="18">
        <f>IF(B25="","",IF(D25&lt;&gt;"",D25-B25,TODAY()-B25))</f>
        <v/>
      </c>
      <c r="V25" s="19">
        <f>IF(A25="","",IF(L25="Concluída","Concluída",IF(C25="","Sem previsão",IF(C25&lt;TODAY(),"Atrasada",IF(C25-TODAY()&lt;=2,"Vence em breve","No prazo")))))</f>
        <v/>
      </c>
      <c r="W25" s="4" t="n"/>
    </row>
    <row r="26">
      <c r="A26" s="2" t="n"/>
      <c r="B26" s="36" t="n"/>
      <c r="C26" s="36" t="n"/>
      <c r="D26" s="36" t="n"/>
      <c r="E26" s="4" t="n"/>
      <c r="F26" s="5" t="n"/>
      <c r="G26" s="2" t="n"/>
      <c r="H26" s="2" t="n"/>
      <c r="I26" s="6">
        <f>IF(H26="","",IFERROR(VLOOKUP(H26,'Cadastros'!$H$5:$L$104,2,FALSE),"Serviço não encontrado"))</f>
        <v/>
      </c>
      <c r="J26" s="2" t="n"/>
      <c r="K26" s="2" t="n"/>
      <c r="L26" s="2" t="n"/>
      <c r="M26" s="37">
        <f>IF(H26="","",IFERROR(VLOOKUP(H26,'Cadastros'!$H$5:$L$104,3,FALSE),0))</f>
        <v/>
      </c>
      <c r="N26" s="38" t="n"/>
      <c r="O26" s="39" t="n"/>
      <c r="P26" s="40">
        <f>IF(H26="","",IFERROR(VLOOKUP(H26,'Cadastros'!$H$5:$L$104,4,FALSE),0))</f>
        <v/>
      </c>
      <c r="Q26" s="39" t="n"/>
      <c r="R26" s="40">
        <f>IF(A26="","",O26+P26-Q26)</f>
        <v/>
      </c>
      <c r="S26" s="40">
        <f>IF(H26="","",IFERROR(VLOOKUP(H26,'Cadastros'!$H$5:$L$104,5,FALSE),0))</f>
        <v/>
      </c>
      <c r="T26" s="41">
        <f>IF(A26="","",IFERROR((R26-S26)/R26,0))</f>
        <v/>
      </c>
      <c r="U26" s="12">
        <f>IF(B26="","",IF(D26&lt;&gt;"",D26-B26,TODAY()-B26))</f>
        <v/>
      </c>
      <c r="V26" s="13">
        <f>IF(A26="","",IF(L26="Concluída","Concluída",IF(C26="","Sem previsão",IF(C26&lt;TODAY(),"Atrasada",IF(C26-TODAY()&lt;=2,"Vence em breve","No prazo")))))</f>
        <v/>
      </c>
      <c r="W26" s="4" t="n"/>
    </row>
    <row r="27">
      <c r="A27" s="2" t="n"/>
      <c r="B27" s="36" t="n"/>
      <c r="C27" s="36" t="n"/>
      <c r="D27" s="36" t="n"/>
      <c r="E27" s="4" t="n"/>
      <c r="F27" s="5" t="n"/>
      <c r="G27" s="2" t="n"/>
      <c r="H27" s="2" t="n"/>
      <c r="I27" s="14">
        <f>IF(H27="","",IFERROR(VLOOKUP(H27,'Cadastros'!$H$5:$L$104,2,FALSE),"Serviço não encontrado"))</f>
        <v/>
      </c>
      <c r="J27" s="2" t="n"/>
      <c r="K27" s="2" t="n"/>
      <c r="L27" s="2" t="n"/>
      <c r="M27" s="42">
        <f>IF(H27="","",IFERROR(VLOOKUP(H27,'Cadastros'!$H$5:$L$104,3,FALSE),0))</f>
        <v/>
      </c>
      <c r="N27" s="38" t="n"/>
      <c r="O27" s="39" t="n"/>
      <c r="P27" s="43">
        <f>IF(H27="","",IFERROR(VLOOKUP(H27,'Cadastros'!$H$5:$L$104,4,FALSE),0))</f>
        <v/>
      </c>
      <c r="Q27" s="39" t="n"/>
      <c r="R27" s="43">
        <f>IF(A27="","",O27+P27-Q27)</f>
        <v/>
      </c>
      <c r="S27" s="43">
        <f>IF(H27="","",IFERROR(VLOOKUP(H27,'Cadastros'!$H$5:$L$104,5,FALSE),0))</f>
        <v/>
      </c>
      <c r="T27" s="44">
        <f>IF(A27="","",IFERROR((R27-S27)/R27,0))</f>
        <v/>
      </c>
      <c r="U27" s="18">
        <f>IF(B27="","",IF(D27&lt;&gt;"",D27-B27,TODAY()-B27))</f>
        <v/>
      </c>
      <c r="V27" s="19">
        <f>IF(A27="","",IF(L27="Concluída","Concluída",IF(C27="","Sem previsão",IF(C27&lt;TODAY(),"Atrasada",IF(C27-TODAY()&lt;=2,"Vence em breve","No prazo")))))</f>
        <v/>
      </c>
      <c r="W27" s="4" t="n"/>
    </row>
    <row r="28">
      <c r="A28" s="2" t="n"/>
      <c r="B28" s="36" t="n"/>
      <c r="C28" s="36" t="n"/>
      <c r="D28" s="36" t="n"/>
      <c r="E28" s="4" t="n"/>
      <c r="F28" s="5" t="n"/>
      <c r="G28" s="2" t="n"/>
      <c r="H28" s="2" t="n"/>
      <c r="I28" s="6">
        <f>IF(H28="","",IFERROR(VLOOKUP(H28,'Cadastros'!$H$5:$L$104,2,FALSE),"Serviço não encontrado"))</f>
        <v/>
      </c>
      <c r="J28" s="2" t="n"/>
      <c r="K28" s="2" t="n"/>
      <c r="L28" s="2" t="n"/>
      <c r="M28" s="37">
        <f>IF(H28="","",IFERROR(VLOOKUP(H28,'Cadastros'!$H$5:$L$104,3,FALSE),0))</f>
        <v/>
      </c>
      <c r="N28" s="38" t="n"/>
      <c r="O28" s="39" t="n"/>
      <c r="P28" s="40">
        <f>IF(H28="","",IFERROR(VLOOKUP(H28,'Cadastros'!$H$5:$L$104,4,FALSE),0))</f>
        <v/>
      </c>
      <c r="Q28" s="39" t="n"/>
      <c r="R28" s="40">
        <f>IF(A28="","",O28+P28-Q28)</f>
        <v/>
      </c>
      <c r="S28" s="40">
        <f>IF(H28="","",IFERROR(VLOOKUP(H28,'Cadastros'!$H$5:$L$104,5,FALSE),0))</f>
        <v/>
      </c>
      <c r="T28" s="41">
        <f>IF(A28="","",IFERROR((R28-S28)/R28,0))</f>
        <v/>
      </c>
      <c r="U28" s="12">
        <f>IF(B28="","",IF(D28&lt;&gt;"",D28-B28,TODAY()-B28))</f>
        <v/>
      </c>
      <c r="V28" s="13">
        <f>IF(A28="","",IF(L28="Concluída","Concluída",IF(C28="","Sem previsão",IF(C28&lt;TODAY(),"Atrasada",IF(C28-TODAY()&lt;=2,"Vence em breve","No prazo")))))</f>
        <v/>
      </c>
      <c r="W28" s="4" t="n"/>
    </row>
    <row r="29">
      <c r="A29" s="2" t="n"/>
      <c r="B29" s="36" t="n"/>
      <c r="C29" s="36" t="n"/>
      <c r="D29" s="36" t="n"/>
      <c r="E29" s="4" t="n"/>
      <c r="F29" s="5" t="n"/>
      <c r="G29" s="2" t="n"/>
      <c r="H29" s="2" t="n"/>
      <c r="I29" s="14">
        <f>IF(H29="","",IFERROR(VLOOKUP(H29,'Cadastros'!$H$5:$L$104,2,FALSE),"Serviço não encontrado"))</f>
        <v/>
      </c>
      <c r="J29" s="2" t="n"/>
      <c r="K29" s="2" t="n"/>
      <c r="L29" s="2" t="n"/>
      <c r="M29" s="42">
        <f>IF(H29="","",IFERROR(VLOOKUP(H29,'Cadastros'!$H$5:$L$104,3,FALSE),0))</f>
        <v/>
      </c>
      <c r="N29" s="38" t="n"/>
      <c r="O29" s="39" t="n"/>
      <c r="P29" s="43">
        <f>IF(H29="","",IFERROR(VLOOKUP(H29,'Cadastros'!$H$5:$L$104,4,FALSE),0))</f>
        <v/>
      </c>
      <c r="Q29" s="39" t="n"/>
      <c r="R29" s="43">
        <f>IF(A29="","",O29+P29-Q29)</f>
        <v/>
      </c>
      <c r="S29" s="43">
        <f>IF(H29="","",IFERROR(VLOOKUP(H29,'Cadastros'!$H$5:$L$104,5,FALSE),0))</f>
        <v/>
      </c>
      <c r="T29" s="44">
        <f>IF(A29="","",IFERROR((R29-S29)/R29,0))</f>
        <v/>
      </c>
      <c r="U29" s="18">
        <f>IF(B29="","",IF(D29&lt;&gt;"",D29-B29,TODAY()-B29))</f>
        <v/>
      </c>
      <c r="V29" s="19">
        <f>IF(A29="","",IF(L29="Concluída","Concluída",IF(C29="","Sem previsão",IF(C29&lt;TODAY(),"Atrasada",IF(C29-TODAY()&lt;=2,"Vence em breve","No prazo")))))</f>
        <v/>
      </c>
      <c r="W29" s="4" t="n"/>
    </row>
    <row r="30">
      <c r="A30" s="2" t="n"/>
      <c r="B30" s="36" t="n"/>
      <c r="C30" s="36" t="n"/>
      <c r="D30" s="36" t="n"/>
      <c r="E30" s="4" t="n"/>
      <c r="F30" s="5" t="n"/>
      <c r="G30" s="2" t="n"/>
      <c r="H30" s="2" t="n"/>
      <c r="I30" s="6">
        <f>IF(H30="","",IFERROR(VLOOKUP(H30,'Cadastros'!$H$5:$L$104,2,FALSE),"Serviço não encontrado"))</f>
        <v/>
      </c>
      <c r="J30" s="2" t="n"/>
      <c r="K30" s="2" t="n"/>
      <c r="L30" s="2" t="n"/>
      <c r="M30" s="37">
        <f>IF(H30="","",IFERROR(VLOOKUP(H30,'Cadastros'!$H$5:$L$104,3,FALSE),0))</f>
        <v/>
      </c>
      <c r="N30" s="38" t="n"/>
      <c r="O30" s="39" t="n"/>
      <c r="P30" s="40">
        <f>IF(H30="","",IFERROR(VLOOKUP(H30,'Cadastros'!$H$5:$L$104,4,FALSE),0))</f>
        <v/>
      </c>
      <c r="Q30" s="39" t="n"/>
      <c r="R30" s="40">
        <f>IF(A30="","",O30+P30-Q30)</f>
        <v/>
      </c>
      <c r="S30" s="40">
        <f>IF(H30="","",IFERROR(VLOOKUP(H30,'Cadastros'!$H$5:$L$104,5,FALSE),0))</f>
        <v/>
      </c>
      <c r="T30" s="41">
        <f>IF(A30="","",IFERROR((R30-S30)/R30,0))</f>
        <v/>
      </c>
      <c r="U30" s="12">
        <f>IF(B30="","",IF(D30&lt;&gt;"",D30-B30,TODAY()-B30))</f>
        <v/>
      </c>
      <c r="V30" s="13">
        <f>IF(A30="","",IF(L30="Concluída","Concluída",IF(C30="","Sem previsão",IF(C30&lt;TODAY(),"Atrasada",IF(C30-TODAY()&lt;=2,"Vence em breve","No prazo")))))</f>
        <v/>
      </c>
      <c r="W30" s="4" t="n"/>
    </row>
    <row r="31">
      <c r="A31" s="2" t="n"/>
      <c r="B31" s="36" t="n"/>
      <c r="C31" s="36" t="n"/>
      <c r="D31" s="36" t="n"/>
      <c r="E31" s="4" t="n"/>
      <c r="F31" s="5" t="n"/>
      <c r="G31" s="2" t="n"/>
      <c r="H31" s="2" t="n"/>
      <c r="I31" s="14">
        <f>IF(H31="","",IFERROR(VLOOKUP(H31,'Cadastros'!$H$5:$L$104,2,FALSE),"Serviço não encontrado"))</f>
        <v/>
      </c>
      <c r="J31" s="2" t="n"/>
      <c r="K31" s="2" t="n"/>
      <c r="L31" s="2" t="n"/>
      <c r="M31" s="42">
        <f>IF(H31="","",IFERROR(VLOOKUP(H31,'Cadastros'!$H$5:$L$104,3,FALSE),0))</f>
        <v/>
      </c>
      <c r="N31" s="38" t="n"/>
      <c r="O31" s="39" t="n"/>
      <c r="P31" s="43">
        <f>IF(H31="","",IFERROR(VLOOKUP(H31,'Cadastros'!$H$5:$L$104,4,FALSE),0))</f>
        <v/>
      </c>
      <c r="Q31" s="39" t="n"/>
      <c r="R31" s="43">
        <f>IF(A31="","",O31+P31-Q31)</f>
        <v/>
      </c>
      <c r="S31" s="43">
        <f>IF(H31="","",IFERROR(VLOOKUP(H31,'Cadastros'!$H$5:$L$104,5,FALSE),0))</f>
        <v/>
      </c>
      <c r="T31" s="44">
        <f>IF(A31="","",IFERROR((R31-S31)/R31,0))</f>
        <v/>
      </c>
      <c r="U31" s="18">
        <f>IF(B31="","",IF(D31&lt;&gt;"",D31-B31,TODAY()-B31))</f>
        <v/>
      </c>
      <c r="V31" s="19">
        <f>IF(A31="","",IF(L31="Concluída","Concluída",IF(C31="","Sem previsão",IF(C31&lt;TODAY(),"Atrasada",IF(C31-TODAY()&lt;=2,"Vence em breve","No prazo")))))</f>
        <v/>
      </c>
      <c r="W31" s="4" t="n"/>
    </row>
    <row r="32">
      <c r="A32" s="2" t="n"/>
      <c r="B32" s="36" t="n"/>
      <c r="C32" s="36" t="n"/>
      <c r="D32" s="36" t="n"/>
      <c r="E32" s="4" t="n"/>
      <c r="F32" s="5" t="n"/>
      <c r="G32" s="2" t="n"/>
      <c r="H32" s="2" t="n"/>
      <c r="I32" s="6">
        <f>IF(H32="","",IFERROR(VLOOKUP(H32,'Cadastros'!$H$5:$L$104,2,FALSE),"Serviço não encontrado"))</f>
        <v/>
      </c>
      <c r="J32" s="2" t="n"/>
      <c r="K32" s="2" t="n"/>
      <c r="L32" s="2" t="n"/>
      <c r="M32" s="37">
        <f>IF(H32="","",IFERROR(VLOOKUP(H32,'Cadastros'!$H$5:$L$104,3,FALSE),0))</f>
        <v/>
      </c>
      <c r="N32" s="38" t="n"/>
      <c r="O32" s="39" t="n"/>
      <c r="P32" s="40">
        <f>IF(H32="","",IFERROR(VLOOKUP(H32,'Cadastros'!$H$5:$L$104,4,FALSE),0))</f>
        <v/>
      </c>
      <c r="Q32" s="39" t="n"/>
      <c r="R32" s="40">
        <f>IF(A32="","",O32+P32-Q32)</f>
        <v/>
      </c>
      <c r="S32" s="40">
        <f>IF(H32="","",IFERROR(VLOOKUP(H32,'Cadastros'!$H$5:$L$104,5,FALSE),0))</f>
        <v/>
      </c>
      <c r="T32" s="41">
        <f>IF(A32="","",IFERROR((R32-S32)/R32,0))</f>
        <v/>
      </c>
      <c r="U32" s="12">
        <f>IF(B32="","",IF(D32&lt;&gt;"",D32-B32,TODAY()-B32))</f>
        <v/>
      </c>
      <c r="V32" s="13">
        <f>IF(A32="","",IF(L32="Concluída","Concluída",IF(C32="","Sem previsão",IF(C32&lt;TODAY(),"Atrasada",IF(C32-TODAY()&lt;=2,"Vence em breve","No prazo")))))</f>
        <v/>
      </c>
      <c r="W32" s="4" t="n"/>
    </row>
    <row r="33">
      <c r="A33" s="2" t="n"/>
      <c r="B33" s="36" t="n"/>
      <c r="C33" s="36" t="n"/>
      <c r="D33" s="36" t="n"/>
      <c r="E33" s="4" t="n"/>
      <c r="F33" s="5" t="n"/>
      <c r="G33" s="2" t="n"/>
      <c r="H33" s="2" t="n"/>
      <c r="I33" s="14">
        <f>IF(H33="","",IFERROR(VLOOKUP(H33,'Cadastros'!$H$5:$L$104,2,FALSE),"Serviço não encontrado"))</f>
        <v/>
      </c>
      <c r="J33" s="2" t="n"/>
      <c r="K33" s="2" t="n"/>
      <c r="L33" s="2" t="n"/>
      <c r="M33" s="42">
        <f>IF(H33="","",IFERROR(VLOOKUP(H33,'Cadastros'!$H$5:$L$104,3,FALSE),0))</f>
        <v/>
      </c>
      <c r="N33" s="38" t="n"/>
      <c r="O33" s="39" t="n"/>
      <c r="P33" s="43">
        <f>IF(H33="","",IFERROR(VLOOKUP(H33,'Cadastros'!$H$5:$L$104,4,FALSE),0))</f>
        <v/>
      </c>
      <c r="Q33" s="39" t="n"/>
      <c r="R33" s="43">
        <f>IF(A33="","",O33+P33-Q33)</f>
        <v/>
      </c>
      <c r="S33" s="43">
        <f>IF(H33="","",IFERROR(VLOOKUP(H33,'Cadastros'!$H$5:$L$104,5,FALSE),0))</f>
        <v/>
      </c>
      <c r="T33" s="44">
        <f>IF(A33="","",IFERROR((R33-S33)/R33,0))</f>
        <v/>
      </c>
      <c r="U33" s="18">
        <f>IF(B33="","",IF(D33&lt;&gt;"",D33-B33,TODAY()-B33))</f>
        <v/>
      </c>
      <c r="V33" s="19">
        <f>IF(A33="","",IF(L33="Concluída","Concluída",IF(C33="","Sem previsão",IF(C33&lt;TODAY(),"Atrasada",IF(C33-TODAY()&lt;=2,"Vence em breve","No prazo")))))</f>
        <v/>
      </c>
      <c r="W33" s="4" t="n"/>
    </row>
    <row r="34">
      <c r="A34" s="2" t="n"/>
      <c r="B34" s="36" t="n"/>
      <c r="C34" s="36" t="n"/>
      <c r="D34" s="36" t="n"/>
      <c r="E34" s="4" t="n"/>
      <c r="F34" s="5" t="n"/>
      <c r="G34" s="2" t="n"/>
      <c r="H34" s="2" t="n"/>
      <c r="I34" s="6">
        <f>IF(H34="","",IFERROR(VLOOKUP(H34,'Cadastros'!$H$5:$L$104,2,FALSE),"Serviço não encontrado"))</f>
        <v/>
      </c>
      <c r="J34" s="2" t="n"/>
      <c r="K34" s="2" t="n"/>
      <c r="L34" s="2" t="n"/>
      <c r="M34" s="37">
        <f>IF(H34="","",IFERROR(VLOOKUP(H34,'Cadastros'!$H$5:$L$104,3,FALSE),0))</f>
        <v/>
      </c>
      <c r="N34" s="38" t="n"/>
      <c r="O34" s="39" t="n"/>
      <c r="P34" s="40">
        <f>IF(H34="","",IFERROR(VLOOKUP(H34,'Cadastros'!$H$5:$L$104,4,FALSE),0))</f>
        <v/>
      </c>
      <c r="Q34" s="39" t="n"/>
      <c r="R34" s="40">
        <f>IF(A34="","",O34+P34-Q34)</f>
        <v/>
      </c>
      <c r="S34" s="40">
        <f>IF(H34="","",IFERROR(VLOOKUP(H34,'Cadastros'!$H$5:$L$104,5,FALSE),0))</f>
        <v/>
      </c>
      <c r="T34" s="41">
        <f>IF(A34="","",IFERROR((R34-S34)/R34,0))</f>
        <v/>
      </c>
      <c r="U34" s="12">
        <f>IF(B34="","",IF(D34&lt;&gt;"",D34-B34,TODAY()-B34))</f>
        <v/>
      </c>
      <c r="V34" s="13">
        <f>IF(A34="","",IF(L34="Concluída","Concluída",IF(C34="","Sem previsão",IF(C34&lt;TODAY(),"Atrasada",IF(C34-TODAY()&lt;=2,"Vence em breve","No prazo")))))</f>
        <v/>
      </c>
      <c r="W34" s="4" t="n"/>
    </row>
    <row r="35">
      <c r="A35" s="2" t="n"/>
      <c r="B35" s="36" t="n"/>
      <c r="C35" s="36" t="n"/>
      <c r="D35" s="36" t="n"/>
      <c r="E35" s="4" t="n"/>
      <c r="F35" s="5" t="n"/>
      <c r="G35" s="2" t="n"/>
      <c r="H35" s="2" t="n"/>
      <c r="I35" s="14">
        <f>IF(H35="","",IFERROR(VLOOKUP(H35,'Cadastros'!$H$5:$L$104,2,FALSE),"Serviço não encontrado"))</f>
        <v/>
      </c>
      <c r="J35" s="2" t="n"/>
      <c r="K35" s="2" t="n"/>
      <c r="L35" s="2" t="n"/>
      <c r="M35" s="42">
        <f>IF(H35="","",IFERROR(VLOOKUP(H35,'Cadastros'!$H$5:$L$104,3,FALSE),0))</f>
        <v/>
      </c>
      <c r="N35" s="38" t="n"/>
      <c r="O35" s="39" t="n"/>
      <c r="P35" s="43">
        <f>IF(H35="","",IFERROR(VLOOKUP(H35,'Cadastros'!$H$5:$L$104,4,FALSE),0))</f>
        <v/>
      </c>
      <c r="Q35" s="39" t="n"/>
      <c r="R35" s="43">
        <f>IF(A35="","",O35+P35-Q35)</f>
        <v/>
      </c>
      <c r="S35" s="43">
        <f>IF(H35="","",IFERROR(VLOOKUP(H35,'Cadastros'!$H$5:$L$104,5,FALSE),0))</f>
        <v/>
      </c>
      <c r="T35" s="44">
        <f>IF(A35="","",IFERROR((R35-S35)/R35,0))</f>
        <v/>
      </c>
      <c r="U35" s="18">
        <f>IF(B35="","",IF(D35&lt;&gt;"",D35-B35,TODAY()-B35))</f>
        <v/>
      </c>
      <c r="V35" s="19">
        <f>IF(A35="","",IF(L35="Concluída","Concluída",IF(C35="","Sem previsão",IF(C35&lt;TODAY(),"Atrasada",IF(C35-TODAY()&lt;=2,"Vence em breve","No prazo")))))</f>
        <v/>
      </c>
      <c r="W35" s="4" t="n"/>
    </row>
    <row r="36">
      <c r="A36" s="2" t="n"/>
      <c r="B36" s="36" t="n"/>
      <c r="C36" s="36" t="n"/>
      <c r="D36" s="36" t="n"/>
      <c r="E36" s="4" t="n"/>
      <c r="F36" s="5" t="n"/>
      <c r="G36" s="2" t="n"/>
      <c r="H36" s="2" t="n"/>
      <c r="I36" s="6">
        <f>IF(H36="","",IFERROR(VLOOKUP(H36,'Cadastros'!$H$5:$L$104,2,FALSE),"Serviço não encontrado"))</f>
        <v/>
      </c>
      <c r="J36" s="2" t="n"/>
      <c r="K36" s="2" t="n"/>
      <c r="L36" s="2" t="n"/>
      <c r="M36" s="37">
        <f>IF(H36="","",IFERROR(VLOOKUP(H36,'Cadastros'!$H$5:$L$104,3,FALSE),0))</f>
        <v/>
      </c>
      <c r="N36" s="38" t="n"/>
      <c r="O36" s="39" t="n"/>
      <c r="P36" s="40">
        <f>IF(H36="","",IFERROR(VLOOKUP(H36,'Cadastros'!$H$5:$L$104,4,FALSE),0))</f>
        <v/>
      </c>
      <c r="Q36" s="39" t="n"/>
      <c r="R36" s="40">
        <f>IF(A36="","",O36+P36-Q36)</f>
        <v/>
      </c>
      <c r="S36" s="40">
        <f>IF(H36="","",IFERROR(VLOOKUP(H36,'Cadastros'!$H$5:$L$104,5,FALSE),0))</f>
        <v/>
      </c>
      <c r="T36" s="41">
        <f>IF(A36="","",IFERROR((R36-S36)/R36,0))</f>
        <v/>
      </c>
      <c r="U36" s="12">
        <f>IF(B36="","",IF(D36&lt;&gt;"",D36-B36,TODAY()-B36))</f>
        <v/>
      </c>
      <c r="V36" s="13">
        <f>IF(A36="","",IF(L36="Concluída","Concluída",IF(C36="","Sem previsão",IF(C36&lt;TODAY(),"Atrasada",IF(C36-TODAY()&lt;=2,"Vence em breve","No prazo")))))</f>
        <v/>
      </c>
      <c r="W36" s="4" t="n"/>
    </row>
    <row r="37">
      <c r="A37" s="2" t="n"/>
      <c r="B37" s="36" t="n"/>
      <c r="C37" s="36" t="n"/>
      <c r="D37" s="36" t="n"/>
      <c r="E37" s="4" t="n"/>
      <c r="F37" s="5" t="n"/>
      <c r="G37" s="2" t="n"/>
      <c r="H37" s="2" t="n"/>
      <c r="I37" s="14">
        <f>IF(H37="","",IFERROR(VLOOKUP(H37,'Cadastros'!$H$5:$L$104,2,FALSE),"Serviço não encontrado"))</f>
        <v/>
      </c>
      <c r="J37" s="2" t="n"/>
      <c r="K37" s="2" t="n"/>
      <c r="L37" s="2" t="n"/>
      <c r="M37" s="42">
        <f>IF(H37="","",IFERROR(VLOOKUP(H37,'Cadastros'!$H$5:$L$104,3,FALSE),0))</f>
        <v/>
      </c>
      <c r="N37" s="38" t="n"/>
      <c r="O37" s="39" t="n"/>
      <c r="P37" s="43">
        <f>IF(H37="","",IFERROR(VLOOKUP(H37,'Cadastros'!$H$5:$L$104,4,FALSE),0))</f>
        <v/>
      </c>
      <c r="Q37" s="39" t="n"/>
      <c r="R37" s="43">
        <f>IF(A37="","",O37+P37-Q37)</f>
        <v/>
      </c>
      <c r="S37" s="43">
        <f>IF(H37="","",IFERROR(VLOOKUP(H37,'Cadastros'!$H$5:$L$104,5,FALSE),0))</f>
        <v/>
      </c>
      <c r="T37" s="44">
        <f>IF(A37="","",IFERROR((R37-S37)/R37,0))</f>
        <v/>
      </c>
      <c r="U37" s="18">
        <f>IF(B37="","",IF(D37&lt;&gt;"",D37-B37,TODAY()-B37))</f>
        <v/>
      </c>
      <c r="V37" s="19">
        <f>IF(A37="","",IF(L37="Concluída","Concluída",IF(C37="","Sem previsão",IF(C37&lt;TODAY(),"Atrasada",IF(C37-TODAY()&lt;=2,"Vence em breve","No prazo")))))</f>
        <v/>
      </c>
      <c r="W37" s="4" t="n"/>
    </row>
    <row r="38">
      <c r="A38" s="2" t="n"/>
      <c r="B38" s="36" t="n"/>
      <c r="C38" s="36" t="n"/>
      <c r="D38" s="36" t="n"/>
      <c r="E38" s="4" t="n"/>
      <c r="F38" s="5" t="n"/>
      <c r="G38" s="2" t="n"/>
      <c r="H38" s="2" t="n"/>
      <c r="I38" s="6">
        <f>IF(H38="","",IFERROR(VLOOKUP(H38,'Cadastros'!$H$5:$L$104,2,FALSE),"Serviço não encontrado"))</f>
        <v/>
      </c>
      <c r="J38" s="2" t="n"/>
      <c r="K38" s="2" t="n"/>
      <c r="L38" s="2" t="n"/>
      <c r="M38" s="37">
        <f>IF(H38="","",IFERROR(VLOOKUP(H38,'Cadastros'!$H$5:$L$104,3,FALSE),0))</f>
        <v/>
      </c>
      <c r="N38" s="38" t="n"/>
      <c r="O38" s="39" t="n"/>
      <c r="P38" s="40">
        <f>IF(H38="","",IFERROR(VLOOKUP(H38,'Cadastros'!$H$5:$L$104,4,FALSE),0))</f>
        <v/>
      </c>
      <c r="Q38" s="39" t="n"/>
      <c r="R38" s="40">
        <f>IF(A38="","",O38+P38-Q38)</f>
        <v/>
      </c>
      <c r="S38" s="40">
        <f>IF(H38="","",IFERROR(VLOOKUP(H38,'Cadastros'!$H$5:$L$104,5,FALSE),0))</f>
        <v/>
      </c>
      <c r="T38" s="41">
        <f>IF(A38="","",IFERROR((R38-S38)/R38,0))</f>
        <v/>
      </c>
      <c r="U38" s="12">
        <f>IF(B38="","",IF(D38&lt;&gt;"",D38-B38,TODAY()-B38))</f>
        <v/>
      </c>
      <c r="V38" s="13">
        <f>IF(A38="","",IF(L38="Concluída","Concluída",IF(C38="","Sem previsão",IF(C38&lt;TODAY(),"Atrasada",IF(C38-TODAY()&lt;=2,"Vence em breve","No prazo")))))</f>
        <v/>
      </c>
      <c r="W38" s="4" t="n"/>
    </row>
    <row r="39">
      <c r="A39" s="2" t="n"/>
      <c r="B39" s="36" t="n"/>
      <c r="C39" s="36" t="n"/>
      <c r="D39" s="36" t="n"/>
      <c r="E39" s="4" t="n"/>
      <c r="F39" s="5" t="n"/>
      <c r="G39" s="2" t="n"/>
      <c r="H39" s="2" t="n"/>
      <c r="I39" s="14">
        <f>IF(H39="","",IFERROR(VLOOKUP(H39,'Cadastros'!$H$5:$L$104,2,FALSE),"Serviço não encontrado"))</f>
        <v/>
      </c>
      <c r="J39" s="2" t="n"/>
      <c r="K39" s="2" t="n"/>
      <c r="L39" s="2" t="n"/>
      <c r="M39" s="42">
        <f>IF(H39="","",IFERROR(VLOOKUP(H39,'Cadastros'!$H$5:$L$104,3,FALSE),0))</f>
        <v/>
      </c>
      <c r="N39" s="38" t="n"/>
      <c r="O39" s="39" t="n"/>
      <c r="P39" s="43">
        <f>IF(H39="","",IFERROR(VLOOKUP(H39,'Cadastros'!$H$5:$L$104,4,FALSE),0))</f>
        <v/>
      </c>
      <c r="Q39" s="39" t="n"/>
      <c r="R39" s="43">
        <f>IF(A39="","",O39+P39-Q39)</f>
        <v/>
      </c>
      <c r="S39" s="43">
        <f>IF(H39="","",IFERROR(VLOOKUP(H39,'Cadastros'!$H$5:$L$104,5,FALSE),0))</f>
        <v/>
      </c>
      <c r="T39" s="44">
        <f>IF(A39="","",IFERROR((R39-S39)/R39,0))</f>
        <v/>
      </c>
      <c r="U39" s="18">
        <f>IF(B39="","",IF(D39&lt;&gt;"",D39-B39,TODAY()-B39))</f>
        <v/>
      </c>
      <c r="V39" s="19">
        <f>IF(A39="","",IF(L39="Concluída","Concluída",IF(C39="","Sem previsão",IF(C39&lt;TODAY(),"Atrasada",IF(C39-TODAY()&lt;=2,"Vence em breve","No prazo")))))</f>
        <v/>
      </c>
      <c r="W39" s="4" t="n"/>
    </row>
    <row r="40">
      <c r="A40" s="2" t="n"/>
      <c r="B40" s="36" t="n"/>
      <c r="C40" s="36" t="n"/>
      <c r="D40" s="36" t="n"/>
      <c r="E40" s="4" t="n"/>
      <c r="F40" s="5" t="n"/>
      <c r="G40" s="2" t="n"/>
      <c r="H40" s="2" t="n"/>
      <c r="I40" s="6">
        <f>IF(H40="","",IFERROR(VLOOKUP(H40,'Cadastros'!$H$5:$L$104,2,FALSE),"Serviço não encontrado"))</f>
        <v/>
      </c>
      <c r="J40" s="2" t="n"/>
      <c r="K40" s="2" t="n"/>
      <c r="L40" s="2" t="n"/>
      <c r="M40" s="37">
        <f>IF(H40="","",IFERROR(VLOOKUP(H40,'Cadastros'!$H$5:$L$104,3,FALSE),0))</f>
        <v/>
      </c>
      <c r="N40" s="38" t="n"/>
      <c r="O40" s="39" t="n"/>
      <c r="P40" s="40">
        <f>IF(H40="","",IFERROR(VLOOKUP(H40,'Cadastros'!$H$5:$L$104,4,FALSE),0))</f>
        <v/>
      </c>
      <c r="Q40" s="39" t="n"/>
      <c r="R40" s="40">
        <f>IF(A40="","",O40+P40-Q40)</f>
        <v/>
      </c>
      <c r="S40" s="40">
        <f>IF(H40="","",IFERROR(VLOOKUP(H40,'Cadastros'!$H$5:$L$104,5,FALSE),0))</f>
        <v/>
      </c>
      <c r="T40" s="41">
        <f>IF(A40="","",IFERROR((R40-S40)/R40,0))</f>
        <v/>
      </c>
      <c r="U40" s="12">
        <f>IF(B40="","",IF(D40&lt;&gt;"",D40-B40,TODAY()-B40))</f>
        <v/>
      </c>
      <c r="V40" s="13">
        <f>IF(A40="","",IF(L40="Concluída","Concluída",IF(C40="","Sem previsão",IF(C40&lt;TODAY(),"Atrasada",IF(C40-TODAY()&lt;=2,"Vence em breve","No prazo")))))</f>
        <v/>
      </c>
      <c r="W40" s="4" t="n"/>
    </row>
    <row r="41">
      <c r="A41" s="2" t="n"/>
      <c r="B41" s="36" t="n"/>
      <c r="C41" s="36" t="n"/>
      <c r="D41" s="36" t="n"/>
      <c r="E41" s="4" t="n"/>
      <c r="F41" s="5" t="n"/>
      <c r="G41" s="2" t="n"/>
      <c r="H41" s="2" t="n"/>
      <c r="I41" s="14">
        <f>IF(H41="","",IFERROR(VLOOKUP(H41,'Cadastros'!$H$5:$L$104,2,FALSE),"Serviço não encontrado"))</f>
        <v/>
      </c>
      <c r="J41" s="2" t="n"/>
      <c r="K41" s="2" t="n"/>
      <c r="L41" s="2" t="n"/>
      <c r="M41" s="42">
        <f>IF(H41="","",IFERROR(VLOOKUP(H41,'Cadastros'!$H$5:$L$104,3,FALSE),0))</f>
        <v/>
      </c>
      <c r="N41" s="38" t="n"/>
      <c r="O41" s="39" t="n"/>
      <c r="P41" s="43">
        <f>IF(H41="","",IFERROR(VLOOKUP(H41,'Cadastros'!$H$5:$L$104,4,FALSE),0))</f>
        <v/>
      </c>
      <c r="Q41" s="39" t="n"/>
      <c r="R41" s="43">
        <f>IF(A41="","",O41+P41-Q41)</f>
        <v/>
      </c>
      <c r="S41" s="43">
        <f>IF(H41="","",IFERROR(VLOOKUP(H41,'Cadastros'!$H$5:$L$104,5,FALSE),0))</f>
        <v/>
      </c>
      <c r="T41" s="44">
        <f>IF(A41="","",IFERROR((R41-S41)/R41,0))</f>
        <v/>
      </c>
      <c r="U41" s="18">
        <f>IF(B41="","",IF(D41&lt;&gt;"",D41-B41,TODAY()-B41))</f>
        <v/>
      </c>
      <c r="V41" s="19">
        <f>IF(A41="","",IF(L41="Concluída","Concluída",IF(C41="","Sem previsão",IF(C41&lt;TODAY(),"Atrasada",IF(C41-TODAY()&lt;=2,"Vence em breve","No prazo")))))</f>
        <v/>
      </c>
      <c r="W41" s="4" t="n"/>
    </row>
    <row r="42">
      <c r="A42" s="2" t="n"/>
      <c r="B42" s="36" t="n"/>
      <c r="C42" s="36" t="n"/>
      <c r="D42" s="36" t="n"/>
      <c r="E42" s="4" t="n"/>
      <c r="F42" s="5" t="n"/>
      <c r="G42" s="2" t="n"/>
      <c r="H42" s="2" t="n"/>
      <c r="I42" s="6">
        <f>IF(H42="","",IFERROR(VLOOKUP(H42,'Cadastros'!$H$5:$L$104,2,FALSE),"Serviço não encontrado"))</f>
        <v/>
      </c>
      <c r="J42" s="2" t="n"/>
      <c r="K42" s="2" t="n"/>
      <c r="L42" s="2" t="n"/>
      <c r="M42" s="37">
        <f>IF(H42="","",IFERROR(VLOOKUP(H42,'Cadastros'!$H$5:$L$104,3,FALSE),0))</f>
        <v/>
      </c>
      <c r="N42" s="38" t="n"/>
      <c r="O42" s="39" t="n"/>
      <c r="P42" s="40">
        <f>IF(H42="","",IFERROR(VLOOKUP(H42,'Cadastros'!$H$5:$L$104,4,FALSE),0))</f>
        <v/>
      </c>
      <c r="Q42" s="39" t="n"/>
      <c r="R42" s="40">
        <f>IF(A42="","",O42+P42-Q42)</f>
        <v/>
      </c>
      <c r="S42" s="40">
        <f>IF(H42="","",IFERROR(VLOOKUP(H42,'Cadastros'!$H$5:$L$104,5,FALSE),0))</f>
        <v/>
      </c>
      <c r="T42" s="41">
        <f>IF(A42="","",IFERROR((R42-S42)/R42,0))</f>
        <v/>
      </c>
      <c r="U42" s="12">
        <f>IF(B42="","",IF(D42&lt;&gt;"",D42-B42,TODAY()-B42))</f>
        <v/>
      </c>
      <c r="V42" s="13">
        <f>IF(A42="","",IF(L42="Concluída","Concluída",IF(C42="","Sem previsão",IF(C42&lt;TODAY(),"Atrasada",IF(C42-TODAY()&lt;=2,"Vence em breve","No prazo")))))</f>
        <v/>
      </c>
      <c r="W42" s="4" t="n"/>
    </row>
    <row r="43">
      <c r="A43" s="2" t="n"/>
      <c r="B43" s="36" t="n"/>
      <c r="C43" s="36" t="n"/>
      <c r="D43" s="36" t="n"/>
      <c r="E43" s="4" t="n"/>
      <c r="F43" s="5" t="n"/>
      <c r="G43" s="2" t="n"/>
      <c r="H43" s="2" t="n"/>
      <c r="I43" s="14">
        <f>IF(H43="","",IFERROR(VLOOKUP(H43,'Cadastros'!$H$5:$L$104,2,FALSE),"Serviço não encontrado"))</f>
        <v/>
      </c>
      <c r="J43" s="2" t="n"/>
      <c r="K43" s="2" t="n"/>
      <c r="L43" s="2" t="n"/>
      <c r="M43" s="42">
        <f>IF(H43="","",IFERROR(VLOOKUP(H43,'Cadastros'!$H$5:$L$104,3,FALSE),0))</f>
        <v/>
      </c>
      <c r="N43" s="38" t="n"/>
      <c r="O43" s="39" t="n"/>
      <c r="P43" s="43">
        <f>IF(H43="","",IFERROR(VLOOKUP(H43,'Cadastros'!$H$5:$L$104,4,FALSE),0))</f>
        <v/>
      </c>
      <c r="Q43" s="39" t="n"/>
      <c r="R43" s="43">
        <f>IF(A43="","",O43+P43-Q43)</f>
        <v/>
      </c>
      <c r="S43" s="43">
        <f>IF(H43="","",IFERROR(VLOOKUP(H43,'Cadastros'!$H$5:$L$104,5,FALSE),0))</f>
        <v/>
      </c>
      <c r="T43" s="44">
        <f>IF(A43="","",IFERROR((R43-S43)/R43,0))</f>
        <v/>
      </c>
      <c r="U43" s="18">
        <f>IF(B43="","",IF(D43&lt;&gt;"",D43-B43,TODAY()-B43))</f>
        <v/>
      </c>
      <c r="V43" s="19">
        <f>IF(A43="","",IF(L43="Concluída","Concluída",IF(C43="","Sem previsão",IF(C43&lt;TODAY(),"Atrasada",IF(C43-TODAY()&lt;=2,"Vence em breve","No prazo")))))</f>
        <v/>
      </c>
      <c r="W43" s="4" t="n"/>
    </row>
    <row r="44">
      <c r="A44" s="2" t="n"/>
      <c r="B44" s="36" t="n"/>
      <c r="C44" s="36" t="n"/>
      <c r="D44" s="36" t="n"/>
      <c r="E44" s="4" t="n"/>
      <c r="F44" s="5" t="n"/>
      <c r="G44" s="2" t="n"/>
      <c r="H44" s="2" t="n"/>
      <c r="I44" s="6">
        <f>IF(H44="","",IFERROR(VLOOKUP(H44,'Cadastros'!$H$5:$L$104,2,FALSE),"Serviço não encontrado"))</f>
        <v/>
      </c>
      <c r="J44" s="2" t="n"/>
      <c r="K44" s="2" t="n"/>
      <c r="L44" s="2" t="n"/>
      <c r="M44" s="37">
        <f>IF(H44="","",IFERROR(VLOOKUP(H44,'Cadastros'!$H$5:$L$104,3,FALSE),0))</f>
        <v/>
      </c>
      <c r="N44" s="38" t="n"/>
      <c r="O44" s="39" t="n"/>
      <c r="P44" s="40">
        <f>IF(H44="","",IFERROR(VLOOKUP(H44,'Cadastros'!$H$5:$L$104,4,FALSE),0))</f>
        <v/>
      </c>
      <c r="Q44" s="39" t="n"/>
      <c r="R44" s="40">
        <f>IF(A44="","",O44+P44-Q44)</f>
        <v/>
      </c>
      <c r="S44" s="40">
        <f>IF(H44="","",IFERROR(VLOOKUP(H44,'Cadastros'!$H$5:$L$104,5,FALSE),0))</f>
        <v/>
      </c>
      <c r="T44" s="41">
        <f>IF(A44="","",IFERROR((R44-S44)/R44,0))</f>
        <v/>
      </c>
      <c r="U44" s="12">
        <f>IF(B44="","",IF(D44&lt;&gt;"",D44-B44,TODAY()-B44))</f>
        <v/>
      </c>
      <c r="V44" s="13">
        <f>IF(A44="","",IF(L44="Concluída","Concluída",IF(C44="","Sem previsão",IF(C44&lt;TODAY(),"Atrasada",IF(C44-TODAY()&lt;=2,"Vence em breve","No prazo")))))</f>
        <v/>
      </c>
      <c r="W44" s="4" t="n"/>
    </row>
    <row r="45">
      <c r="A45" s="2" t="n"/>
      <c r="B45" s="36" t="n"/>
      <c r="C45" s="36" t="n"/>
      <c r="D45" s="36" t="n"/>
      <c r="E45" s="4" t="n"/>
      <c r="F45" s="5" t="n"/>
      <c r="G45" s="2" t="n"/>
      <c r="H45" s="2" t="n"/>
      <c r="I45" s="14">
        <f>IF(H45="","",IFERROR(VLOOKUP(H45,'Cadastros'!$H$5:$L$104,2,FALSE),"Serviço não encontrado"))</f>
        <v/>
      </c>
      <c r="J45" s="2" t="n"/>
      <c r="K45" s="2" t="n"/>
      <c r="L45" s="2" t="n"/>
      <c r="M45" s="42">
        <f>IF(H45="","",IFERROR(VLOOKUP(H45,'Cadastros'!$H$5:$L$104,3,FALSE),0))</f>
        <v/>
      </c>
      <c r="N45" s="38" t="n"/>
      <c r="O45" s="39" t="n"/>
      <c r="P45" s="43">
        <f>IF(H45="","",IFERROR(VLOOKUP(H45,'Cadastros'!$H$5:$L$104,4,FALSE),0))</f>
        <v/>
      </c>
      <c r="Q45" s="39" t="n"/>
      <c r="R45" s="43">
        <f>IF(A45="","",O45+P45-Q45)</f>
        <v/>
      </c>
      <c r="S45" s="43">
        <f>IF(H45="","",IFERROR(VLOOKUP(H45,'Cadastros'!$H$5:$L$104,5,FALSE),0))</f>
        <v/>
      </c>
      <c r="T45" s="44">
        <f>IF(A45="","",IFERROR((R45-S45)/R45,0))</f>
        <v/>
      </c>
      <c r="U45" s="18">
        <f>IF(B45="","",IF(D45&lt;&gt;"",D45-B45,TODAY()-B45))</f>
        <v/>
      </c>
      <c r="V45" s="19">
        <f>IF(A45="","",IF(L45="Concluída","Concluída",IF(C45="","Sem previsão",IF(C45&lt;TODAY(),"Atrasada",IF(C45-TODAY()&lt;=2,"Vence em breve","No prazo")))))</f>
        <v/>
      </c>
      <c r="W45" s="4" t="n"/>
    </row>
    <row r="46">
      <c r="A46" s="2" t="n"/>
      <c r="B46" s="36" t="n"/>
      <c r="C46" s="36" t="n"/>
      <c r="D46" s="36" t="n"/>
      <c r="E46" s="4" t="n"/>
      <c r="F46" s="5" t="n"/>
      <c r="G46" s="2" t="n"/>
      <c r="H46" s="2" t="n"/>
      <c r="I46" s="6">
        <f>IF(H46="","",IFERROR(VLOOKUP(H46,'Cadastros'!$H$5:$L$104,2,FALSE),"Serviço não encontrado"))</f>
        <v/>
      </c>
      <c r="J46" s="2" t="n"/>
      <c r="K46" s="2" t="n"/>
      <c r="L46" s="2" t="n"/>
      <c r="M46" s="37">
        <f>IF(H46="","",IFERROR(VLOOKUP(H46,'Cadastros'!$H$5:$L$104,3,FALSE),0))</f>
        <v/>
      </c>
      <c r="N46" s="38" t="n"/>
      <c r="O46" s="39" t="n"/>
      <c r="P46" s="40">
        <f>IF(H46="","",IFERROR(VLOOKUP(H46,'Cadastros'!$H$5:$L$104,4,FALSE),0))</f>
        <v/>
      </c>
      <c r="Q46" s="39" t="n"/>
      <c r="R46" s="40">
        <f>IF(A46="","",O46+P46-Q46)</f>
        <v/>
      </c>
      <c r="S46" s="40">
        <f>IF(H46="","",IFERROR(VLOOKUP(H46,'Cadastros'!$H$5:$L$104,5,FALSE),0))</f>
        <v/>
      </c>
      <c r="T46" s="41">
        <f>IF(A46="","",IFERROR((R46-S46)/R46,0))</f>
        <v/>
      </c>
      <c r="U46" s="12">
        <f>IF(B46="","",IF(D46&lt;&gt;"",D46-B46,TODAY()-B46))</f>
        <v/>
      </c>
      <c r="V46" s="13">
        <f>IF(A46="","",IF(L46="Concluída","Concluída",IF(C46="","Sem previsão",IF(C46&lt;TODAY(),"Atrasada",IF(C46-TODAY()&lt;=2,"Vence em breve","No prazo")))))</f>
        <v/>
      </c>
      <c r="W46" s="4" t="n"/>
    </row>
    <row r="47">
      <c r="A47" s="2" t="n"/>
      <c r="B47" s="36" t="n"/>
      <c r="C47" s="36" t="n"/>
      <c r="D47" s="36" t="n"/>
      <c r="E47" s="4" t="n"/>
      <c r="F47" s="5" t="n"/>
      <c r="G47" s="2" t="n"/>
      <c r="H47" s="2" t="n"/>
      <c r="I47" s="14">
        <f>IF(H47="","",IFERROR(VLOOKUP(H47,'Cadastros'!$H$5:$L$104,2,FALSE),"Serviço não encontrado"))</f>
        <v/>
      </c>
      <c r="J47" s="2" t="n"/>
      <c r="K47" s="2" t="n"/>
      <c r="L47" s="2" t="n"/>
      <c r="M47" s="42">
        <f>IF(H47="","",IFERROR(VLOOKUP(H47,'Cadastros'!$H$5:$L$104,3,FALSE),0))</f>
        <v/>
      </c>
      <c r="N47" s="38" t="n"/>
      <c r="O47" s="39" t="n"/>
      <c r="P47" s="43">
        <f>IF(H47="","",IFERROR(VLOOKUP(H47,'Cadastros'!$H$5:$L$104,4,FALSE),0))</f>
        <v/>
      </c>
      <c r="Q47" s="39" t="n"/>
      <c r="R47" s="43">
        <f>IF(A47="","",O47+P47-Q47)</f>
        <v/>
      </c>
      <c r="S47" s="43">
        <f>IF(H47="","",IFERROR(VLOOKUP(H47,'Cadastros'!$H$5:$L$104,5,FALSE),0))</f>
        <v/>
      </c>
      <c r="T47" s="44">
        <f>IF(A47="","",IFERROR((R47-S47)/R47,0))</f>
        <v/>
      </c>
      <c r="U47" s="18">
        <f>IF(B47="","",IF(D47&lt;&gt;"",D47-B47,TODAY()-B47))</f>
        <v/>
      </c>
      <c r="V47" s="19">
        <f>IF(A47="","",IF(L47="Concluída","Concluída",IF(C47="","Sem previsão",IF(C47&lt;TODAY(),"Atrasada",IF(C47-TODAY()&lt;=2,"Vence em breve","No prazo")))))</f>
        <v/>
      </c>
      <c r="W47" s="4" t="n"/>
    </row>
    <row r="48">
      <c r="A48" s="2" t="n"/>
      <c r="B48" s="36" t="n"/>
      <c r="C48" s="36" t="n"/>
      <c r="D48" s="36" t="n"/>
      <c r="E48" s="4" t="n"/>
      <c r="F48" s="5" t="n"/>
      <c r="G48" s="2" t="n"/>
      <c r="H48" s="2" t="n"/>
      <c r="I48" s="6">
        <f>IF(H48="","",IFERROR(VLOOKUP(H48,'Cadastros'!$H$5:$L$104,2,FALSE),"Serviço não encontrado"))</f>
        <v/>
      </c>
      <c r="J48" s="2" t="n"/>
      <c r="K48" s="2" t="n"/>
      <c r="L48" s="2" t="n"/>
      <c r="M48" s="37">
        <f>IF(H48="","",IFERROR(VLOOKUP(H48,'Cadastros'!$H$5:$L$104,3,FALSE),0))</f>
        <v/>
      </c>
      <c r="N48" s="38" t="n"/>
      <c r="O48" s="39" t="n"/>
      <c r="P48" s="40">
        <f>IF(H48="","",IFERROR(VLOOKUP(H48,'Cadastros'!$H$5:$L$104,4,FALSE),0))</f>
        <v/>
      </c>
      <c r="Q48" s="39" t="n"/>
      <c r="R48" s="40">
        <f>IF(A48="","",O48+P48-Q48)</f>
        <v/>
      </c>
      <c r="S48" s="40">
        <f>IF(H48="","",IFERROR(VLOOKUP(H48,'Cadastros'!$H$5:$L$104,5,FALSE),0))</f>
        <v/>
      </c>
      <c r="T48" s="41">
        <f>IF(A48="","",IFERROR((R48-S48)/R48,0))</f>
        <v/>
      </c>
      <c r="U48" s="12">
        <f>IF(B48="","",IF(D48&lt;&gt;"",D48-B48,TODAY()-B48))</f>
        <v/>
      </c>
      <c r="V48" s="13">
        <f>IF(A48="","",IF(L48="Concluída","Concluída",IF(C48="","Sem previsão",IF(C48&lt;TODAY(),"Atrasada",IF(C48-TODAY()&lt;=2,"Vence em breve","No prazo")))))</f>
        <v/>
      </c>
      <c r="W48" s="4" t="n"/>
    </row>
    <row r="49">
      <c r="A49" s="2" t="n"/>
      <c r="B49" s="36" t="n"/>
      <c r="C49" s="36" t="n"/>
      <c r="D49" s="36" t="n"/>
      <c r="E49" s="4" t="n"/>
      <c r="F49" s="5" t="n"/>
      <c r="G49" s="2" t="n"/>
      <c r="H49" s="2" t="n"/>
      <c r="I49" s="14">
        <f>IF(H49="","",IFERROR(VLOOKUP(H49,'Cadastros'!$H$5:$L$104,2,FALSE),"Serviço não encontrado"))</f>
        <v/>
      </c>
      <c r="J49" s="2" t="n"/>
      <c r="K49" s="2" t="n"/>
      <c r="L49" s="2" t="n"/>
      <c r="M49" s="42">
        <f>IF(H49="","",IFERROR(VLOOKUP(H49,'Cadastros'!$H$5:$L$104,3,FALSE),0))</f>
        <v/>
      </c>
      <c r="N49" s="38" t="n"/>
      <c r="O49" s="39" t="n"/>
      <c r="P49" s="43">
        <f>IF(H49="","",IFERROR(VLOOKUP(H49,'Cadastros'!$H$5:$L$104,4,FALSE),0))</f>
        <v/>
      </c>
      <c r="Q49" s="39" t="n"/>
      <c r="R49" s="43">
        <f>IF(A49="","",O49+P49-Q49)</f>
        <v/>
      </c>
      <c r="S49" s="43">
        <f>IF(H49="","",IFERROR(VLOOKUP(H49,'Cadastros'!$H$5:$L$104,5,FALSE),0))</f>
        <v/>
      </c>
      <c r="T49" s="44">
        <f>IF(A49="","",IFERROR((R49-S49)/R49,0))</f>
        <v/>
      </c>
      <c r="U49" s="18">
        <f>IF(B49="","",IF(D49&lt;&gt;"",D49-B49,TODAY()-B49))</f>
        <v/>
      </c>
      <c r="V49" s="19">
        <f>IF(A49="","",IF(L49="Concluída","Concluída",IF(C49="","Sem previsão",IF(C49&lt;TODAY(),"Atrasada",IF(C49-TODAY()&lt;=2,"Vence em breve","No prazo")))))</f>
        <v/>
      </c>
      <c r="W49" s="4" t="n"/>
    </row>
    <row r="50">
      <c r="A50" s="2" t="n"/>
      <c r="B50" s="36" t="n"/>
      <c r="C50" s="36" t="n"/>
      <c r="D50" s="36" t="n"/>
      <c r="E50" s="4" t="n"/>
      <c r="F50" s="5" t="n"/>
      <c r="G50" s="2" t="n"/>
      <c r="H50" s="2" t="n"/>
      <c r="I50" s="6">
        <f>IF(H50="","",IFERROR(VLOOKUP(H50,'Cadastros'!$H$5:$L$104,2,FALSE),"Serviço não encontrado"))</f>
        <v/>
      </c>
      <c r="J50" s="2" t="n"/>
      <c r="K50" s="2" t="n"/>
      <c r="L50" s="2" t="n"/>
      <c r="M50" s="37">
        <f>IF(H50="","",IFERROR(VLOOKUP(H50,'Cadastros'!$H$5:$L$104,3,FALSE),0))</f>
        <v/>
      </c>
      <c r="N50" s="38" t="n"/>
      <c r="O50" s="39" t="n"/>
      <c r="P50" s="40">
        <f>IF(H50="","",IFERROR(VLOOKUP(H50,'Cadastros'!$H$5:$L$104,4,FALSE),0))</f>
        <v/>
      </c>
      <c r="Q50" s="39" t="n"/>
      <c r="R50" s="40">
        <f>IF(A50="","",O50+P50-Q50)</f>
        <v/>
      </c>
      <c r="S50" s="40">
        <f>IF(H50="","",IFERROR(VLOOKUP(H50,'Cadastros'!$H$5:$L$104,5,FALSE),0))</f>
        <v/>
      </c>
      <c r="T50" s="41">
        <f>IF(A50="","",IFERROR((R50-S50)/R50,0))</f>
        <v/>
      </c>
      <c r="U50" s="12">
        <f>IF(B50="","",IF(D50&lt;&gt;"",D50-B50,TODAY()-B50))</f>
        <v/>
      </c>
      <c r="V50" s="13">
        <f>IF(A50="","",IF(L50="Concluída","Concluída",IF(C50="","Sem previsão",IF(C50&lt;TODAY(),"Atrasada",IF(C50-TODAY()&lt;=2,"Vence em breve","No prazo")))))</f>
        <v/>
      </c>
      <c r="W50" s="4" t="n"/>
    </row>
    <row r="51">
      <c r="A51" s="2" t="n"/>
      <c r="B51" s="36" t="n"/>
      <c r="C51" s="36" t="n"/>
      <c r="D51" s="36" t="n"/>
      <c r="E51" s="4" t="n"/>
      <c r="F51" s="5" t="n"/>
      <c r="G51" s="2" t="n"/>
      <c r="H51" s="2" t="n"/>
      <c r="I51" s="14">
        <f>IF(H51="","",IFERROR(VLOOKUP(H51,'Cadastros'!$H$5:$L$104,2,FALSE),"Serviço não encontrado"))</f>
        <v/>
      </c>
      <c r="J51" s="2" t="n"/>
      <c r="K51" s="2" t="n"/>
      <c r="L51" s="2" t="n"/>
      <c r="M51" s="42">
        <f>IF(H51="","",IFERROR(VLOOKUP(H51,'Cadastros'!$H$5:$L$104,3,FALSE),0))</f>
        <v/>
      </c>
      <c r="N51" s="38" t="n"/>
      <c r="O51" s="39" t="n"/>
      <c r="P51" s="43">
        <f>IF(H51="","",IFERROR(VLOOKUP(H51,'Cadastros'!$H$5:$L$104,4,FALSE),0))</f>
        <v/>
      </c>
      <c r="Q51" s="39" t="n"/>
      <c r="R51" s="43">
        <f>IF(A51="","",O51+P51-Q51)</f>
        <v/>
      </c>
      <c r="S51" s="43">
        <f>IF(H51="","",IFERROR(VLOOKUP(H51,'Cadastros'!$H$5:$L$104,5,FALSE),0))</f>
        <v/>
      </c>
      <c r="T51" s="44">
        <f>IF(A51="","",IFERROR((R51-S51)/R51,0))</f>
        <v/>
      </c>
      <c r="U51" s="18">
        <f>IF(B51="","",IF(D51&lt;&gt;"",D51-B51,TODAY()-B51))</f>
        <v/>
      </c>
      <c r="V51" s="19">
        <f>IF(A51="","",IF(L51="Concluída","Concluída",IF(C51="","Sem previsão",IF(C51&lt;TODAY(),"Atrasada",IF(C51-TODAY()&lt;=2,"Vence em breve","No prazo")))))</f>
        <v/>
      </c>
      <c r="W51" s="4" t="n"/>
    </row>
    <row r="52">
      <c r="A52" s="2" t="n"/>
      <c r="B52" s="36" t="n"/>
      <c r="C52" s="36" t="n"/>
      <c r="D52" s="36" t="n"/>
      <c r="E52" s="4" t="n"/>
      <c r="F52" s="5" t="n"/>
      <c r="G52" s="2" t="n"/>
      <c r="H52" s="2" t="n"/>
      <c r="I52" s="6">
        <f>IF(H52="","",IFERROR(VLOOKUP(H52,'Cadastros'!$H$5:$L$104,2,FALSE),"Serviço não encontrado"))</f>
        <v/>
      </c>
      <c r="J52" s="2" t="n"/>
      <c r="K52" s="2" t="n"/>
      <c r="L52" s="2" t="n"/>
      <c r="M52" s="37">
        <f>IF(H52="","",IFERROR(VLOOKUP(H52,'Cadastros'!$H$5:$L$104,3,FALSE),0))</f>
        <v/>
      </c>
      <c r="N52" s="38" t="n"/>
      <c r="O52" s="39" t="n"/>
      <c r="P52" s="40">
        <f>IF(H52="","",IFERROR(VLOOKUP(H52,'Cadastros'!$H$5:$L$104,4,FALSE),0))</f>
        <v/>
      </c>
      <c r="Q52" s="39" t="n"/>
      <c r="R52" s="40">
        <f>IF(A52="","",O52+P52-Q52)</f>
        <v/>
      </c>
      <c r="S52" s="40">
        <f>IF(H52="","",IFERROR(VLOOKUP(H52,'Cadastros'!$H$5:$L$104,5,FALSE),0))</f>
        <v/>
      </c>
      <c r="T52" s="41">
        <f>IF(A52="","",IFERROR((R52-S52)/R52,0))</f>
        <v/>
      </c>
      <c r="U52" s="12">
        <f>IF(B52="","",IF(D52&lt;&gt;"",D52-B52,TODAY()-B52))</f>
        <v/>
      </c>
      <c r="V52" s="13">
        <f>IF(A52="","",IF(L52="Concluída","Concluída",IF(C52="","Sem previsão",IF(C52&lt;TODAY(),"Atrasada",IF(C52-TODAY()&lt;=2,"Vence em breve","No prazo")))))</f>
        <v/>
      </c>
      <c r="W52" s="4" t="n"/>
    </row>
    <row r="53">
      <c r="A53" s="2" t="n"/>
      <c r="B53" s="36" t="n"/>
      <c r="C53" s="36" t="n"/>
      <c r="D53" s="36" t="n"/>
      <c r="E53" s="4" t="n"/>
      <c r="F53" s="5" t="n"/>
      <c r="G53" s="2" t="n"/>
      <c r="H53" s="2" t="n"/>
      <c r="I53" s="14">
        <f>IF(H53="","",IFERROR(VLOOKUP(H53,'Cadastros'!$H$5:$L$104,2,FALSE),"Serviço não encontrado"))</f>
        <v/>
      </c>
      <c r="J53" s="2" t="n"/>
      <c r="K53" s="2" t="n"/>
      <c r="L53" s="2" t="n"/>
      <c r="M53" s="42">
        <f>IF(H53="","",IFERROR(VLOOKUP(H53,'Cadastros'!$H$5:$L$104,3,FALSE),0))</f>
        <v/>
      </c>
      <c r="N53" s="38" t="n"/>
      <c r="O53" s="39" t="n"/>
      <c r="P53" s="43">
        <f>IF(H53="","",IFERROR(VLOOKUP(H53,'Cadastros'!$H$5:$L$104,4,FALSE),0))</f>
        <v/>
      </c>
      <c r="Q53" s="39" t="n"/>
      <c r="R53" s="43">
        <f>IF(A53="","",O53+P53-Q53)</f>
        <v/>
      </c>
      <c r="S53" s="43">
        <f>IF(H53="","",IFERROR(VLOOKUP(H53,'Cadastros'!$H$5:$L$104,5,FALSE),0))</f>
        <v/>
      </c>
      <c r="T53" s="44">
        <f>IF(A53="","",IFERROR((R53-S53)/R53,0))</f>
        <v/>
      </c>
      <c r="U53" s="18">
        <f>IF(B53="","",IF(D53&lt;&gt;"",D53-B53,TODAY()-B53))</f>
        <v/>
      </c>
      <c r="V53" s="19">
        <f>IF(A53="","",IF(L53="Concluída","Concluída",IF(C53="","Sem previsão",IF(C53&lt;TODAY(),"Atrasada",IF(C53-TODAY()&lt;=2,"Vence em breve","No prazo")))))</f>
        <v/>
      </c>
      <c r="W53" s="4" t="n"/>
    </row>
    <row r="54">
      <c r="A54" s="2" t="n"/>
      <c r="B54" s="36" t="n"/>
      <c r="C54" s="36" t="n"/>
      <c r="D54" s="36" t="n"/>
      <c r="E54" s="4" t="n"/>
      <c r="F54" s="5" t="n"/>
      <c r="G54" s="2" t="n"/>
      <c r="H54" s="2" t="n"/>
      <c r="I54" s="6">
        <f>IF(H54="","",IFERROR(VLOOKUP(H54,'Cadastros'!$H$5:$L$104,2,FALSE),"Serviço não encontrado"))</f>
        <v/>
      </c>
      <c r="J54" s="2" t="n"/>
      <c r="K54" s="2" t="n"/>
      <c r="L54" s="2" t="n"/>
      <c r="M54" s="37">
        <f>IF(H54="","",IFERROR(VLOOKUP(H54,'Cadastros'!$H$5:$L$104,3,FALSE),0))</f>
        <v/>
      </c>
      <c r="N54" s="38" t="n"/>
      <c r="O54" s="39" t="n"/>
      <c r="P54" s="40">
        <f>IF(H54="","",IFERROR(VLOOKUP(H54,'Cadastros'!$H$5:$L$104,4,FALSE),0))</f>
        <v/>
      </c>
      <c r="Q54" s="39" t="n"/>
      <c r="R54" s="40">
        <f>IF(A54="","",O54+P54-Q54)</f>
        <v/>
      </c>
      <c r="S54" s="40">
        <f>IF(H54="","",IFERROR(VLOOKUP(H54,'Cadastros'!$H$5:$L$104,5,FALSE),0))</f>
        <v/>
      </c>
      <c r="T54" s="41">
        <f>IF(A54="","",IFERROR((R54-S54)/R54,0))</f>
        <v/>
      </c>
      <c r="U54" s="12">
        <f>IF(B54="","",IF(D54&lt;&gt;"",D54-B54,TODAY()-B54))</f>
        <v/>
      </c>
      <c r="V54" s="13">
        <f>IF(A54="","",IF(L54="Concluída","Concluída",IF(C54="","Sem previsão",IF(C54&lt;TODAY(),"Atrasada",IF(C54-TODAY()&lt;=2,"Vence em breve","No prazo")))))</f>
        <v/>
      </c>
      <c r="W54" s="4" t="n"/>
    </row>
    <row r="55">
      <c r="A55" s="2" t="n"/>
      <c r="B55" s="36" t="n"/>
      <c r="C55" s="36" t="n"/>
      <c r="D55" s="36" t="n"/>
      <c r="E55" s="4" t="n"/>
      <c r="F55" s="5" t="n"/>
      <c r="G55" s="2" t="n"/>
      <c r="H55" s="2" t="n"/>
      <c r="I55" s="14">
        <f>IF(H55="","",IFERROR(VLOOKUP(H55,'Cadastros'!$H$5:$L$104,2,FALSE),"Serviço não encontrado"))</f>
        <v/>
      </c>
      <c r="J55" s="2" t="n"/>
      <c r="K55" s="2" t="n"/>
      <c r="L55" s="2" t="n"/>
      <c r="M55" s="42">
        <f>IF(H55="","",IFERROR(VLOOKUP(H55,'Cadastros'!$H$5:$L$104,3,FALSE),0))</f>
        <v/>
      </c>
      <c r="N55" s="38" t="n"/>
      <c r="O55" s="39" t="n"/>
      <c r="P55" s="43">
        <f>IF(H55="","",IFERROR(VLOOKUP(H55,'Cadastros'!$H$5:$L$104,4,FALSE),0))</f>
        <v/>
      </c>
      <c r="Q55" s="39" t="n"/>
      <c r="R55" s="43">
        <f>IF(A55="","",O55+P55-Q55)</f>
        <v/>
      </c>
      <c r="S55" s="43">
        <f>IF(H55="","",IFERROR(VLOOKUP(H55,'Cadastros'!$H$5:$L$104,5,FALSE),0))</f>
        <v/>
      </c>
      <c r="T55" s="44">
        <f>IF(A55="","",IFERROR((R55-S55)/R55,0))</f>
        <v/>
      </c>
      <c r="U55" s="18">
        <f>IF(B55="","",IF(D55&lt;&gt;"",D55-B55,TODAY()-B55))</f>
        <v/>
      </c>
      <c r="V55" s="19">
        <f>IF(A55="","",IF(L55="Concluída","Concluída",IF(C55="","Sem previsão",IF(C55&lt;TODAY(),"Atrasada",IF(C55-TODAY()&lt;=2,"Vence em breve","No prazo")))))</f>
        <v/>
      </c>
      <c r="W55" s="4" t="n"/>
    </row>
    <row r="56">
      <c r="A56" s="2" t="n"/>
      <c r="B56" s="36" t="n"/>
      <c r="C56" s="36" t="n"/>
      <c r="D56" s="36" t="n"/>
      <c r="E56" s="4" t="n"/>
      <c r="F56" s="5" t="n"/>
      <c r="G56" s="2" t="n"/>
      <c r="H56" s="2" t="n"/>
      <c r="I56" s="6">
        <f>IF(H56="","",IFERROR(VLOOKUP(H56,'Cadastros'!$H$5:$L$104,2,FALSE),"Serviço não encontrado"))</f>
        <v/>
      </c>
      <c r="J56" s="2" t="n"/>
      <c r="K56" s="2" t="n"/>
      <c r="L56" s="2" t="n"/>
      <c r="M56" s="37">
        <f>IF(H56="","",IFERROR(VLOOKUP(H56,'Cadastros'!$H$5:$L$104,3,FALSE),0))</f>
        <v/>
      </c>
      <c r="N56" s="38" t="n"/>
      <c r="O56" s="39" t="n"/>
      <c r="P56" s="40">
        <f>IF(H56="","",IFERROR(VLOOKUP(H56,'Cadastros'!$H$5:$L$104,4,FALSE),0))</f>
        <v/>
      </c>
      <c r="Q56" s="39" t="n"/>
      <c r="R56" s="40">
        <f>IF(A56="","",O56+P56-Q56)</f>
        <v/>
      </c>
      <c r="S56" s="40">
        <f>IF(H56="","",IFERROR(VLOOKUP(H56,'Cadastros'!$H$5:$L$104,5,FALSE),0))</f>
        <v/>
      </c>
      <c r="T56" s="41">
        <f>IF(A56="","",IFERROR((R56-S56)/R56,0))</f>
        <v/>
      </c>
      <c r="U56" s="12">
        <f>IF(B56="","",IF(D56&lt;&gt;"",D56-B56,TODAY()-B56))</f>
        <v/>
      </c>
      <c r="V56" s="13">
        <f>IF(A56="","",IF(L56="Concluída","Concluída",IF(C56="","Sem previsão",IF(C56&lt;TODAY(),"Atrasada",IF(C56-TODAY()&lt;=2,"Vence em breve","No prazo")))))</f>
        <v/>
      </c>
      <c r="W56" s="4" t="n"/>
    </row>
    <row r="57">
      <c r="A57" s="2" t="n"/>
      <c r="B57" s="36" t="n"/>
      <c r="C57" s="36" t="n"/>
      <c r="D57" s="36" t="n"/>
      <c r="E57" s="4" t="n"/>
      <c r="F57" s="5" t="n"/>
      <c r="G57" s="2" t="n"/>
      <c r="H57" s="2" t="n"/>
      <c r="I57" s="14">
        <f>IF(H57="","",IFERROR(VLOOKUP(H57,'Cadastros'!$H$5:$L$104,2,FALSE),"Serviço não encontrado"))</f>
        <v/>
      </c>
      <c r="J57" s="2" t="n"/>
      <c r="K57" s="2" t="n"/>
      <c r="L57" s="2" t="n"/>
      <c r="M57" s="42">
        <f>IF(H57="","",IFERROR(VLOOKUP(H57,'Cadastros'!$H$5:$L$104,3,FALSE),0))</f>
        <v/>
      </c>
      <c r="N57" s="38" t="n"/>
      <c r="O57" s="39" t="n"/>
      <c r="P57" s="43">
        <f>IF(H57="","",IFERROR(VLOOKUP(H57,'Cadastros'!$H$5:$L$104,4,FALSE),0))</f>
        <v/>
      </c>
      <c r="Q57" s="39" t="n"/>
      <c r="R57" s="43">
        <f>IF(A57="","",O57+P57-Q57)</f>
        <v/>
      </c>
      <c r="S57" s="43">
        <f>IF(H57="","",IFERROR(VLOOKUP(H57,'Cadastros'!$H$5:$L$104,5,FALSE),0))</f>
        <v/>
      </c>
      <c r="T57" s="44">
        <f>IF(A57="","",IFERROR((R57-S57)/R57,0))</f>
        <v/>
      </c>
      <c r="U57" s="18">
        <f>IF(B57="","",IF(D57&lt;&gt;"",D57-B57,TODAY()-B57))</f>
        <v/>
      </c>
      <c r="V57" s="19">
        <f>IF(A57="","",IF(L57="Concluída","Concluída",IF(C57="","Sem previsão",IF(C57&lt;TODAY(),"Atrasada",IF(C57-TODAY()&lt;=2,"Vence em breve","No prazo")))))</f>
        <v/>
      </c>
      <c r="W57" s="4" t="n"/>
    </row>
    <row r="58">
      <c r="A58" s="2" t="n"/>
      <c r="B58" s="36" t="n"/>
      <c r="C58" s="36" t="n"/>
      <c r="D58" s="36" t="n"/>
      <c r="E58" s="4" t="n"/>
      <c r="F58" s="5" t="n"/>
      <c r="G58" s="2" t="n"/>
      <c r="H58" s="2" t="n"/>
      <c r="I58" s="6">
        <f>IF(H58="","",IFERROR(VLOOKUP(H58,'Cadastros'!$H$5:$L$104,2,FALSE),"Serviço não encontrado"))</f>
        <v/>
      </c>
      <c r="J58" s="2" t="n"/>
      <c r="K58" s="2" t="n"/>
      <c r="L58" s="2" t="n"/>
      <c r="M58" s="37">
        <f>IF(H58="","",IFERROR(VLOOKUP(H58,'Cadastros'!$H$5:$L$104,3,FALSE),0))</f>
        <v/>
      </c>
      <c r="N58" s="38" t="n"/>
      <c r="O58" s="39" t="n"/>
      <c r="P58" s="40">
        <f>IF(H58="","",IFERROR(VLOOKUP(H58,'Cadastros'!$H$5:$L$104,4,FALSE),0))</f>
        <v/>
      </c>
      <c r="Q58" s="39" t="n"/>
      <c r="R58" s="40">
        <f>IF(A58="","",O58+P58-Q58)</f>
        <v/>
      </c>
      <c r="S58" s="40">
        <f>IF(H58="","",IFERROR(VLOOKUP(H58,'Cadastros'!$H$5:$L$104,5,FALSE),0))</f>
        <v/>
      </c>
      <c r="T58" s="41">
        <f>IF(A58="","",IFERROR((R58-S58)/R58,0))</f>
        <v/>
      </c>
      <c r="U58" s="12">
        <f>IF(B58="","",IF(D58&lt;&gt;"",D58-B58,TODAY()-B58))</f>
        <v/>
      </c>
      <c r="V58" s="13">
        <f>IF(A58="","",IF(L58="Concluída","Concluída",IF(C58="","Sem previsão",IF(C58&lt;TODAY(),"Atrasada",IF(C58-TODAY()&lt;=2,"Vence em breve","No prazo")))))</f>
        <v/>
      </c>
      <c r="W58" s="4" t="n"/>
    </row>
    <row r="59">
      <c r="A59" s="2" t="n"/>
      <c r="B59" s="36" t="n"/>
      <c r="C59" s="36" t="n"/>
      <c r="D59" s="36" t="n"/>
      <c r="E59" s="4" t="n"/>
      <c r="F59" s="5" t="n"/>
      <c r="G59" s="2" t="n"/>
      <c r="H59" s="2" t="n"/>
      <c r="I59" s="14">
        <f>IF(H59="","",IFERROR(VLOOKUP(H59,'Cadastros'!$H$5:$L$104,2,FALSE),"Serviço não encontrado"))</f>
        <v/>
      </c>
      <c r="J59" s="2" t="n"/>
      <c r="K59" s="2" t="n"/>
      <c r="L59" s="2" t="n"/>
      <c r="M59" s="42">
        <f>IF(H59="","",IFERROR(VLOOKUP(H59,'Cadastros'!$H$5:$L$104,3,FALSE),0))</f>
        <v/>
      </c>
      <c r="N59" s="38" t="n"/>
      <c r="O59" s="39" t="n"/>
      <c r="P59" s="43">
        <f>IF(H59="","",IFERROR(VLOOKUP(H59,'Cadastros'!$H$5:$L$104,4,FALSE),0))</f>
        <v/>
      </c>
      <c r="Q59" s="39" t="n"/>
      <c r="R59" s="43">
        <f>IF(A59="","",O59+P59-Q59)</f>
        <v/>
      </c>
      <c r="S59" s="43">
        <f>IF(H59="","",IFERROR(VLOOKUP(H59,'Cadastros'!$H$5:$L$104,5,FALSE),0))</f>
        <v/>
      </c>
      <c r="T59" s="44">
        <f>IF(A59="","",IFERROR((R59-S59)/R59,0))</f>
        <v/>
      </c>
      <c r="U59" s="18">
        <f>IF(B59="","",IF(D59&lt;&gt;"",D59-B59,TODAY()-B59))</f>
        <v/>
      </c>
      <c r="V59" s="19">
        <f>IF(A59="","",IF(L59="Concluída","Concluída",IF(C59="","Sem previsão",IF(C59&lt;TODAY(),"Atrasada",IF(C59-TODAY()&lt;=2,"Vence em breve","No prazo")))))</f>
        <v/>
      </c>
      <c r="W59" s="4" t="n"/>
    </row>
    <row r="60">
      <c r="A60" s="2" t="n"/>
      <c r="B60" s="36" t="n"/>
      <c r="C60" s="36" t="n"/>
      <c r="D60" s="36" t="n"/>
      <c r="E60" s="4" t="n"/>
      <c r="F60" s="5" t="n"/>
      <c r="G60" s="2" t="n"/>
      <c r="H60" s="2" t="n"/>
      <c r="I60" s="6">
        <f>IF(H60="","",IFERROR(VLOOKUP(H60,'Cadastros'!$H$5:$L$104,2,FALSE),"Serviço não encontrado"))</f>
        <v/>
      </c>
      <c r="J60" s="2" t="n"/>
      <c r="K60" s="2" t="n"/>
      <c r="L60" s="2" t="n"/>
      <c r="M60" s="37">
        <f>IF(H60="","",IFERROR(VLOOKUP(H60,'Cadastros'!$H$5:$L$104,3,FALSE),0))</f>
        <v/>
      </c>
      <c r="N60" s="38" t="n"/>
      <c r="O60" s="39" t="n"/>
      <c r="P60" s="40">
        <f>IF(H60="","",IFERROR(VLOOKUP(H60,'Cadastros'!$H$5:$L$104,4,FALSE),0))</f>
        <v/>
      </c>
      <c r="Q60" s="39" t="n"/>
      <c r="R60" s="40">
        <f>IF(A60="","",O60+P60-Q60)</f>
        <v/>
      </c>
      <c r="S60" s="40">
        <f>IF(H60="","",IFERROR(VLOOKUP(H60,'Cadastros'!$H$5:$L$104,5,FALSE),0))</f>
        <v/>
      </c>
      <c r="T60" s="41">
        <f>IF(A60="","",IFERROR((R60-S60)/R60,0))</f>
        <v/>
      </c>
      <c r="U60" s="12">
        <f>IF(B60="","",IF(D60&lt;&gt;"",D60-B60,TODAY()-B60))</f>
        <v/>
      </c>
      <c r="V60" s="13">
        <f>IF(A60="","",IF(L60="Concluída","Concluída",IF(C60="","Sem previsão",IF(C60&lt;TODAY(),"Atrasada",IF(C60-TODAY()&lt;=2,"Vence em breve","No prazo")))))</f>
        <v/>
      </c>
      <c r="W60" s="4" t="n"/>
    </row>
    <row r="61">
      <c r="A61" s="2" t="n"/>
      <c r="B61" s="36" t="n"/>
      <c r="C61" s="36" t="n"/>
      <c r="D61" s="36" t="n"/>
      <c r="E61" s="4" t="n"/>
      <c r="F61" s="5" t="n"/>
      <c r="G61" s="2" t="n"/>
      <c r="H61" s="2" t="n"/>
      <c r="I61" s="14">
        <f>IF(H61="","",IFERROR(VLOOKUP(H61,'Cadastros'!$H$5:$L$104,2,FALSE),"Serviço não encontrado"))</f>
        <v/>
      </c>
      <c r="J61" s="2" t="n"/>
      <c r="K61" s="2" t="n"/>
      <c r="L61" s="2" t="n"/>
      <c r="M61" s="42">
        <f>IF(H61="","",IFERROR(VLOOKUP(H61,'Cadastros'!$H$5:$L$104,3,FALSE),0))</f>
        <v/>
      </c>
      <c r="N61" s="38" t="n"/>
      <c r="O61" s="39" t="n"/>
      <c r="P61" s="43">
        <f>IF(H61="","",IFERROR(VLOOKUP(H61,'Cadastros'!$H$5:$L$104,4,FALSE),0))</f>
        <v/>
      </c>
      <c r="Q61" s="39" t="n"/>
      <c r="R61" s="43">
        <f>IF(A61="","",O61+P61-Q61)</f>
        <v/>
      </c>
      <c r="S61" s="43">
        <f>IF(H61="","",IFERROR(VLOOKUP(H61,'Cadastros'!$H$5:$L$104,5,FALSE),0))</f>
        <v/>
      </c>
      <c r="T61" s="44">
        <f>IF(A61="","",IFERROR((R61-S61)/R61,0))</f>
        <v/>
      </c>
      <c r="U61" s="18">
        <f>IF(B61="","",IF(D61&lt;&gt;"",D61-B61,TODAY()-B61))</f>
        <v/>
      </c>
      <c r="V61" s="19">
        <f>IF(A61="","",IF(L61="Concluída","Concluída",IF(C61="","Sem previsão",IF(C61&lt;TODAY(),"Atrasada",IF(C61-TODAY()&lt;=2,"Vence em breve","No prazo")))))</f>
        <v/>
      </c>
      <c r="W61" s="4" t="n"/>
    </row>
    <row r="62">
      <c r="A62" s="2" t="n"/>
      <c r="B62" s="36" t="n"/>
      <c r="C62" s="36" t="n"/>
      <c r="D62" s="36" t="n"/>
      <c r="E62" s="4" t="n"/>
      <c r="F62" s="5" t="n"/>
      <c r="G62" s="2" t="n"/>
      <c r="H62" s="2" t="n"/>
      <c r="I62" s="6">
        <f>IF(H62="","",IFERROR(VLOOKUP(H62,'Cadastros'!$H$5:$L$104,2,FALSE),"Serviço não encontrado"))</f>
        <v/>
      </c>
      <c r="J62" s="2" t="n"/>
      <c r="K62" s="2" t="n"/>
      <c r="L62" s="2" t="n"/>
      <c r="M62" s="37">
        <f>IF(H62="","",IFERROR(VLOOKUP(H62,'Cadastros'!$H$5:$L$104,3,FALSE),0))</f>
        <v/>
      </c>
      <c r="N62" s="38" t="n"/>
      <c r="O62" s="39" t="n"/>
      <c r="P62" s="40">
        <f>IF(H62="","",IFERROR(VLOOKUP(H62,'Cadastros'!$H$5:$L$104,4,FALSE),0))</f>
        <v/>
      </c>
      <c r="Q62" s="39" t="n"/>
      <c r="R62" s="40">
        <f>IF(A62="","",O62+P62-Q62)</f>
        <v/>
      </c>
      <c r="S62" s="40">
        <f>IF(H62="","",IFERROR(VLOOKUP(H62,'Cadastros'!$H$5:$L$104,5,FALSE),0))</f>
        <v/>
      </c>
      <c r="T62" s="41">
        <f>IF(A62="","",IFERROR((R62-S62)/R62,0))</f>
        <v/>
      </c>
      <c r="U62" s="12">
        <f>IF(B62="","",IF(D62&lt;&gt;"",D62-B62,TODAY()-B62))</f>
        <v/>
      </c>
      <c r="V62" s="13">
        <f>IF(A62="","",IF(L62="Concluída","Concluída",IF(C62="","Sem previsão",IF(C62&lt;TODAY(),"Atrasada",IF(C62-TODAY()&lt;=2,"Vence em breve","No prazo")))))</f>
        <v/>
      </c>
      <c r="W62" s="4" t="n"/>
    </row>
    <row r="63">
      <c r="A63" s="2" t="n"/>
      <c r="B63" s="36" t="n"/>
      <c r="C63" s="36" t="n"/>
      <c r="D63" s="36" t="n"/>
      <c r="E63" s="4" t="n"/>
      <c r="F63" s="5" t="n"/>
      <c r="G63" s="2" t="n"/>
      <c r="H63" s="2" t="n"/>
      <c r="I63" s="14">
        <f>IF(H63="","",IFERROR(VLOOKUP(H63,'Cadastros'!$H$5:$L$104,2,FALSE),"Serviço não encontrado"))</f>
        <v/>
      </c>
      <c r="J63" s="2" t="n"/>
      <c r="K63" s="2" t="n"/>
      <c r="L63" s="2" t="n"/>
      <c r="M63" s="42">
        <f>IF(H63="","",IFERROR(VLOOKUP(H63,'Cadastros'!$H$5:$L$104,3,FALSE),0))</f>
        <v/>
      </c>
      <c r="N63" s="38" t="n"/>
      <c r="O63" s="39" t="n"/>
      <c r="P63" s="43">
        <f>IF(H63="","",IFERROR(VLOOKUP(H63,'Cadastros'!$H$5:$L$104,4,FALSE),0))</f>
        <v/>
      </c>
      <c r="Q63" s="39" t="n"/>
      <c r="R63" s="43">
        <f>IF(A63="","",O63+P63-Q63)</f>
        <v/>
      </c>
      <c r="S63" s="43">
        <f>IF(H63="","",IFERROR(VLOOKUP(H63,'Cadastros'!$H$5:$L$104,5,FALSE),0))</f>
        <v/>
      </c>
      <c r="T63" s="44">
        <f>IF(A63="","",IFERROR((R63-S63)/R63,0))</f>
        <v/>
      </c>
      <c r="U63" s="18">
        <f>IF(B63="","",IF(D63&lt;&gt;"",D63-B63,TODAY()-B63))</f>
        <v/>
      </c>
      <c r="V63" s="19">
        <f>IF(A63="","",IF(L63="Concluída","Concluída",IF(C63="","Sem previsão",IF(C63&lt;TODAY(),"Atrasada",IF(C63-TODAY()&lt;=2,"Vence em breve","No prazo")))))</f>
        <v/>
      </c>
      <c r="W63" s="4" t="n"/>
    </row>
    <row r="64">
      <c r="A64" s="2" t="n"/>
      <c r="B64" s="36" t="n"/>
      <c r="C64" s="36" t="n"/>
      <c r="D64" s="36" t="n"/>
      <c r="E64" s="4" t="n"/>
      <c r="F64" s="5" t="n"/>
      <c r="G64" s="2" t="n"/>
      <c r="H64" s="2" t="n"/>
      <c r="I64" s="6">
        <f>IF(H64="","",IFERROR(VLOOKUP(H64,'Cadastros'!$H$5:$L$104,2,FALSE),"Serviço não encontrado"))</f>
        <v/>
      </c>
      <c r="J64" s="2" t="n"/>
      <c r="K64" s="2" t="n"/>
      <c r="L64" s="2" t="n"/>
      <c r="M64" s="37">
        <f>IF(H64="","",IFERROR(VLOOKUP(H64,'Cadastros'!$H$5:$L$104,3,FALSE),0))</f>
        <v/>
      </c>
      <c r="N64" s="38" t="n"/>
      <c r="O64" s="39" t="n"/>
      <c r="P64" s="40">
        <f>IF(H64="","",IFERROR(VLOOKUP(H64,'Cadastros'!$H$5:$L$104,4,FALSE),0))</f>
        <v/>
      </c>
      <c r="Q64" s="39" t="n"/>
      <c r="R64" s="40">
        <f>IF(A64="","",O64+P64-Q64)</f>
        <v/>
      </c>
      <c r="S64" s="40">
        <f>IF(H64="","",IFERROR(VLOOKUP(H64,'Cadastros'!$H$5:$L$104,5,FALSE),0))</f>
        <v/>
      </c>
      <c r="T64" s="41">
        <f>IF(A64="","",IFERROR((R64-S64)/R64,0))</f>
        <v/>
      </c>
      <c r="U64" s="12">
        <f>IF(B64="","",IF(D64&lt;&gt;"",D64-B64,TODAY()-B64))</f>
        <v/>
      </c>
      <c r="V64" s="13">
        <f>IF(A64="","",IF(L64="Concluída","Concluída",IF(C64="","Sem previsão",IF(C64&lt;TODAY(),"Atrasada",IF(C64-TODAY()&lt;=2,"Vence em breve","No prazo")))))</f>
        <v/>
      </c>
      <c r="W64" s="4" t="n"/>
    </row>
    <row r="65">
      <c r="A65" s="2" t="n"/>
      <c r="B65" s="36" t="n"/>
      <c r="C65" s="36" t="n"/>
      <c r="D65" s="36" t="n"/>
      <c r="E65" s="4" t="n"/>
      <c r="F65" s="5" t="n"/>
      <c r="G65" s="2" t="n"/>
      <c r="H65" s="2" t="n"/>
      <c r="I65" s="14">
        <f>IF(H65="","",IFERROR(VLOOKUP(H65,'Cadastros'!$H$5:$L$104,2,FALSE),"Serviço não encontrado"))</f>
        <v/>
      </c>
      <c r="J65" s="2" t="n"/>
      <c r="K65" s="2" t="n"/>
      <c r="L65" s="2" t="n"/>
      <c r="M65" s="42">
        <f>IF(H65="","",IFERROR(VLOOKUP(H65,'Cadastros'!$H$5:$L$104,3,FALSE),0))</f>
        <v/>
      </c>
      <c r="N65" s="38" t="n"/>
      <c r="O65" s="39" t="n"/>
      <c r="P65" s="43">
        <f>IF(H65="","",IFERROR(VLOOKUP(H65,'Cadastros'!$H$5:$L$104,4,FALSE),0))</f>
        <v/>
      </c>
      <c r="Q65" s="39" t="n"/>
      <c r="R65" s="43">
        <f>IF(A65="","",O65+P65-Q65)</f>
        <v/>
      </c>
      <c r="S65" s="43">
        <f>IF(H65="","",IFERROR(VLOOKUP(H65,'Cadastros'!$H$5:$L$104,5,FALSE),0))</f>
        <v/>
      </c>
      <c r="T65" s="44">
        <f>IF(A65="","",IFERROR((R65-S65)/R65,0))</f>
        <v/>
      </c>
      <c r="U65" s="18">
        <f>IF(B65="","",IF(D65&lt;&gt;"",D65-B65,TODAY()-B65))</f>
        <v/>
      </c>
      <c r="V65" s="19">
        <f>IF(A65="","",IF(L65="Concluída","Concluída",IF(C65="","Sem previsão",IF(C65&lt;TODAY(),"Atrasada",IF(C65-TODAY()&lt;=2,"Vence em breve","No prazo")))))</f>
        <v/>
      </c>
      <c r="W65" s="4" t="n"/>
    </row>
    <row r="66">
      <c r="A66" s="2" t="n"/>
      <c r="B66" s="36" t="n"/>
      <c r="C66" s="36" t="n"/>
      <c r="D66" s="36" t="n"/>
      <c r="E66" s="4" t="n"/>
      <c r="F66" s="5" t="n"/>
      <c r="G66" s="2" t="n"/>
      <c r="H66" s="2" t="n"/>
      <c r="I66" s="6">
        <f>IF(H66="","",IFERROR(VLOOKUP(H66,'Cadastros'!$H$5:$L$104,2,FALSE),"Serviço não encontrado"))</f>
        <v/>
      </c>
      <c r="J66" s="2" t="n"/>
      <c r="K66" s="2" t="n"/>
      <c r="L66" s="2" t="n"/>
      <c r="M66" s="37">
        <f>IF(H66="","",IFERROR(VLOOKUP(H66,'Cadastros'!$H$5:$L$104,3,FALSE),0))</f>
        <v/>
      </c>
      <c r="N66" s="38" t="n"/>
      <c r="O66" s="39" t="n"/>
      <c r="P66" s="40">
        <f>IF(H66="","",IFERROR(VLOOKUP(H66,'Cadastros'!$H$5:$L$104,4,FALSE),0))</f>
        <v/>
      </c>
      <c r="Q66" s="39" t="n"/>
      <c r="R66" s="40">
        <f>IF(A66="","",O66+P66-Q66)</f>
        <v/>
      </c>
      <c r="S66" s="40">
        <f>IF(H66="","",IFERROR(VLOOKUP(H66,'Cadastros'!$H$5:$L$104,5,FALSE),0))</f>
        <v/>
      </c>
      <c r="T66" s="41">
        <f>IF(A66="","",IFERROR((R66-S66)/R66,0))</f>
        <v/>
      </c>
      <c r="U66" s="12">
        <f>IF(B66="","",IF(D66&lt;&gt;"",D66-B66,TODAY()-B66))</f>
        <v/>
      </c>
      <c r="V66" s="13">
        <f>IF(A66="","",IF(L66="Concluída","Concluída",IF(C66="","Sem previsão",IF(C66&lt;TODAY(),"Atrasada",IF(C66-TODAY()&lt;=2,"Vence em breve","No prazo")))))</f>
        <v/>
      </c>
      <c r="W66" s="4" t="n"/>
    </row>
    <row r="67">
      <c r="A67" s="2" t="n"/>
      <c r="B67" s="36" t="n"/>
      <c r="C67" s="36" t="n"/>
      <c r="D67" s="36" t="n"/>
      <c r="E67" s="4" t="n"/>
      <c r="F67" s="5" t="n"/>
      <c r="G67" s="2" t="n"/>
      <c r="H67" s="2" t="n"/>
      <c r="I67" s="14">
        <f>IF(H67="","",IFERROR(VLOOKUP(H67,'Cadastros'!$H$5:$L$104,2,FALSE),"Serviço não encontrado"))</f>
        <v/>
      </c>
      <c r="J67" s="2" t="n"/>
      <c r="K67" s="2" t="n"/>
      <c r="L67" s="2" t="n"/>
      <c r="M67" s="42">
        <f>IF(H67="","",IFERROR(VLOOKUP(H67,'Cadastros'!$H$5:$L$104,3,FALSE),0))</f>
        <v/>
      </c>
      <c r="N67" s="38" t="n"/>
      <c r="O67" s="39" t="n"/>
      <c r="P67" s="43">
        <f>IF(H67="","",IFERROR(VLOOKUP(H67,'Cadastros'!$H$5:$L$104,4,FALSE),0))</f>
        <v/>
      </c>
      <c r="Q67" s="39" t="n"/>
      <c r="R67" s="43">
        <f>IF(A67="","",O67+P67-Q67)</f>
        <v/>
      </c>
      <c r="S67" s="43">
        <f>IF(H67="","",IFERROR(VLOOKUP(H67,'Cadastros'!$H$5:$L$104,5,FALSE),0))</f>
        <v/>
      </c>
      <c r="T67" s="44">
        <f>IF(A67="","",IFERROR((R67-S67)/R67,0))</f>
        <v/>
      </c>
      <c r="U67" s="18">
        <f>IF(B67="","",IF(D67&lt;&gt;"",D67-B67,TODAY()-B67))</f>
        <v/>
      </c>
      <c r="V67" s="19">
        <f>IF(A67="","",IF(L67="Concluída","Concluída",IF(C67="","Sem previsão",IF(C67&lt;TODAY(),"Atrasada",IF(C67-TODAY()&lt;=2,"Vence em breve","No prazo")))))</f>
        <v/>
      </c>
      <c r="W67" s="4" t="n"/>
    </row>
    <row r="68">
      <c r="A68" s="2" t="n"/>
      <c r="B68" s="36" t="n"/>
      <c r="C68" s="36" t="n"/>
      <c r="D68" s="36" t="n"/>
      <c r="E68" s="4" t="n"/>
      <c r="F68" s="5" t="n"/>
      <c r="G68" s="2" t="n"/>
      <c r="H68" s="2" t="n"/>
      <c r="I68" s="6">
        <f>IF(H68="","",IFERROR(VLOOKUP(H68,'Cadastros'!$H$5:$L$104,2,FALSE),"Serviço não encontrado"))</f>
        <v/>
      </c>
      <c r="J68" s="2" t="n"/>
      <c r="K68" s="2" t="n"/>
      <c r="L68" s="2" t="n"/>
      <c r="M68" s="37">
        <f>IF(H68="","",IFERROR(VLOOKUP(H68,'Cadastros'!$H$5:$L$104,3,FALSE),0))</f>
        <v/>
      </c>
      <c r="N68" s="38" t="n"/>
      <c r="O68" s="39" t="n"/>
      <c r="P68" s="40">
        <f>IF(H68="","",IFERROR(VLOOKUP(H68,'Cadastros'!$H$5:$L$104,4,FALSE),0))</f>
        <v/>
      </c>
      <c r="Q68" s="39" t="n"/>
      <c r="R68" s="40">
        <f>IF(A68="","",O68+P68-Q68)</f>
        <v/>
      </c>
      <c r="S68" s="40">
        <f>IF(H68="","",IFERROR(VLOOKUP(H68,'Cadastros'!$H$5:$L$104,5,FALSE),0))</f>
        <v/>
      </c>
      <c r="T68" s="41">
        <f>IF(A68="","",IFERROR((R68-S68)/R68,0))</f>
        <v/>
      </c>
      <c r="U68" s="12">
        <f>IF(B68="","",IF(D68&lt;&gt;"",D68-B68,TODAY()-B68))</f>
        <v/>
      </c>
      <c r="V68" s="13">
        <f>IF(A68="","",IF(L68="Concluída","Concluída",IF(C68="","Sem previsão",IF(C68&lt;TODAY(),"Atrasada",IF(C68-TODAY()&lt;=2,"Vence em breve","No prazo")))))</f>
        <v/>
      </c>
      <c r="W68" s="4" t="n"/>
    </row>
    <row r="69">
      <c r="A69" s="2" t="n"/>
      <c r="B69" s="36" t="n"/>
      <c r="C69" s="36" t="n"/>
      <c r="D69" s="36" t="n"/>
      <c r="E69" s="4" t="n"/>
      <c r="F69" s="5" t="n"/>
      <c r="G69" s="2" t="n"/>
      <c r="H69" s="2" t="n"/>
      <c r="I69" s="14">
        <f>IF(H69="","",IFERROR(VLOOKUP(H69,'Cadastros'!$H$5:$L$104,2,FALSE),"Serviço não encontrado"))</f>
        <v/>
      </c>
      <c r="J69" s="2" t="n"/>
      <c r="K69" s="2" t="n"/>
      <c r="L69" s="2" t="n"/>
      <c r="M69" s="42">
        <f>IF(H69="","",IFERROR(VLOOKUP(H69,'Cadastros'!$H$5:$L$104,3,FALSE),0))</f>
        <v/>
      </c>
      <c r="N69" s="38" t="n"/>
      <c r="O69" s="39" t="n"/>
      <c r="P69" s="43">
        <f>IF(H69="","",IFERROR(VLOOKUP(H69,'Cadastros'!$H$5:$L$104,4,FALSE),0))</f>
        <v/>
      </c>
      <c r="Q69" s="39" t="n"/>
      <c r="R69" s="43">
        <f>IF(A69="","",O69+P69-Q69)</f>
        <v/>
      </c>
      <c r="S69" s="43">
        <f>IF(H69="","",IFERROR(VLOOKUP(H69,'Cadastros'!$H$5:$L$104,5,FALSE),0))</f>
        <v/>
      </c>
      <c r="T69" s="44">
        <f>IF(A69="","",IFERROR((R69-S69)/R69,0))</f>
        <v/>
      </c>
      <c r="U69" s="18">
        <f>IF(B69="","",IF(D69&lt;&gt;"",D69-B69,TODAY()-B69))</f>
        <v/>
      </c>
      <c r="V69" s="19">
        <f>IF(A69="","",IF(L69="Concluída","Concluída",IF(C69="","Sem previsão",IF(C69&lt;TODAY(),"Atrasada",IF(C69-TODAY()&lt;=2,"Vence em breve","No prazo")))))</f>
        <v/>
      </c>
      <c r="W69" s="4" t="n"/>
    </row>
    <row r="70">
      <c r="A70" s="2" t="n"/>
      <c r="B70" s="36" t="n"/>
      <c r="C70" s="36" t="n"/>
      <c r="D70" s="36" t="n"/>
      <c r="E70" s="4" t="n"/>
      <c r="F70" s="5" t="n"/>
      <c r="G70" s="2" t="n"/>
      <c r="H70" s="2" t="n"/>
      <c r="I70" s="6">
        <f>IF(H70="","",IFERROR(VLOOKUP(H70,'Cadastros'!$H$5:$L$104,2,FALSE),"Serviço não encontrado"))</f>
        <v/>
      </c>
      <c r="J70" s="2" t="n"/>
      <c r="K70" s="2" t="n"/>
      <c r="L70" s="2" t="n"/>
      <c r="M70" s="37">
        <f>IF(H70="","",IFERROR(VLOOKUP(H70,'Cadastros'!$H$5:$L$104,3,FALSE),0))</f>
        <v/>
      </c>
      <c r="N70" s="38" t="n"/>
      <c r="O70" s="39" t="n"/>
      <c r="P70" s="40">
        <f>IF(H70="","",IFERROR(VLOOKUP(H70,'Cadastros'!$H$5:$L$104,4,FALSE),0))</f>
        <v/>
      </c>
      <c r="Q70" s="39" t="n"/>
      <c r="R70" s="40">
        <f>IF(A70="","",O70+P70-Q70)</f>
        <v/>
      </c>
      <c r="S70" s="40">
        <f>IF(H70="","",IFERROR(VLOOKUP(H70,'Cadastros'!$H$5:$L$104,5,FALSE),0))</f>
        <v/>
      </c>
      <c r="T70" s="41">
        <f>IF(A70="","",IFERROR((R70-S70)/R70,0))</f>
        <v/>
      </c>
      <c r="U70" s="12">
        <f>IF(B70="","",IF(D70&lt;&gt;"",D70-B70,TODAY()-B70))</f>
        <v/>
      </c>
      <c r="V70" s="13">
        <f>IF(A70="","",IF(L70="Concluída","Concluída",IF(C70="","Sem previsão",IF(C70&lt;TODAY(),"Atrasada",IF(C70-TODAY()&lt;=2,"Vence em breve","No prazo")))))</f>
        <v/>
      </c>
      <c r="W70" s="4" t="n"/>
    </row>
    <row r="71">
      <c r="A71" s="2" t="n"/>
      <c r="B71" s="36" t="n"/>
      <c r="C71" s="36" t="n"/>
      <c r="D71" s="36" t="n"/>
      <c r="E71" s="4" t="n"/>
      <c r="F71" s="5" t="n"/>
      <c r="G71" s="2" t="n"/>
      <c r="H71" s="2" t="n"/>
      <c r="I71" s="14">
        <f>IF(H71="","",IFERROR(VLOOKUP(H71,'Cadastros'!$H$5:$L$104,2,FALSE),"Serviço não encontrado"))</f>
        <v/>
      </c>
      <c r="J71" s="2" t="n"/>
      <c r="K71" s="2" t="n"/>
      <c r="L71" s="2" t="n"/>
      <c r="M71" s="42">
        <f>IF(H71="","",IFERROR(VLOOKUP(H71,'Cadastros'!$H$5:$L$104,3,FALSE),0))</f>
        <v/>
      </c>
      <c r="N71" s="38" t="n"/>
      <c r="O71" s="39" t="n"/>
      <c r="P71" s="43">
        <f>IF(H71="","",IFERROR(VLOOKUP(H71,'Cadastros'!$H$5:$L$104,4,FALSE),0))</f>
        <v/>
      </c>
      <c r="Q71" s="39" t="n"/>
      <c r="R71" s="43">
        <f>IF(A71="","",O71+P71-Q71)</f>
        <v/>
      </c>
      <c r="S71" s="43">
        <f>IF(H71="","",IFERROR(VLOOKUP(H71,'Cadastros'!$H$5:$L$104,5,FALSE),0))</f>
        <v/>
      </c>
      <c r="T71" s="44">
        <f>IF(A71="","",IFERROR((R71-S71)/R71,0))</f>
        <v/>
      </c>
      <c r="U71" s="18">
        <f>IF(B71="","",IF(D71&lt;&gt;"",D71-B71,TODAY()-B71))</f>
        <v/>
      </c>
      <c r="V71" s="19">
        <f>IF(A71="","",IF(L71="Concluída","Concluída",IF(C71="","Sem previsão",IF(C71&lt;TODAY(),"Atrasada",IF(C71-TODAY()&lt;=2,"Vence em breve","No prazo")))))</f>
        <v/>
      </c>
      <c r="W71" s="4" t="n"/>
    </row>
    <row r="72">
      <c r="A72" s="2" t="n"/>
      <c r="B72" s="36" t="n"/>
      <c r="C72" s="36" t="n"/>
      <c r="D72" s="36" t="n"/>
      <c r="E72" s="4" t="n"/>
      <c r="F72" s="5" t="n"/>
      <c r="G72" s="2" t="n"/>
      <c r="H72" s="2" t="n"/>
      <c r="I72" s="6">
        <f>IF(H72="","",IFERROR(VLOOKUP(H72,'Cadastros'!$H$5:$L$104,2,FALSE),"Serviço não encontrado"))</f>
        <v/>
      </c>
      <c r="J72" s="2" t="n"/>
      <c r="K72" s="2" t="n"/>
      <c r="L72" s="2" t="n"/>
      <c r="M72" s="37">
        <f>IF(H72="","",IFERROR(VLOOKUP(H72,'Cadastros'!$H$5:$L$104,3,FALSE),0))</f>
        <v/>
      </c>
      <c r="N72" s="38" t="n"/>
      <c r="O72" s="39" t="n"/>
      <c r="P72" s="40">
        <f>IF(H72="","",IFERROR(VLOOKUP(H72,'Cadastros'!$H$5:$L$104,4,FALSE),0))</f>
        <v/>
      </c>
      <c r="Q72" s="39" t="n"/>
      <c r="R72" s="40">
        <f>IF(A72="","",O72+P72-Q72)</f>
        <v/>
      </c>
      <c r="S72" s="40">
        <f>IF(H72="","",IFERROR(VLOOKUP(H72,'Cadastros'!$H$5:$L$104,5,FALSE),0))</f>
        <v/>
      </c>
      <c r="T72" s="41">
        <f>IF(A72="","",IFERROR((R72-S72)/R72,0))</f>
        <v/>
      </c>
      <c r="U72" s="12">
        <f>IF(B72="","",IF(D72&lt;&gt;"",D72-B72,TODAY()-B72))</f>
        <v/>
      </c>
      <c r="V72" s="13">
        <f>IF(A72="","",IF(L72="Concluída","Concluída",IF(C72="","Sem previsão",IF(C72&lt;TODAY(),"Atrasada",IF(C72-TODAY()&lt;=2,"Vence em breve","No prazo")))))</f>
        <v/>
      </c>
      <c r="W72" s="4" t="n"/>
    </row>
    <row r="73">
      <c r="A73" s="2" t="n"/>
      <c r="B73" s="36" t="n"/>
      <c r="C73" s="36" t="n"/>
      <c r="D73" s="36" t="n"/>
      <c r="E73" s="4" t="n"/>
      <c r="F73" s="5" t="n"/>
      <c r="G73" s="2" t="n"/>
      <c r="H73" s="2" t="n"/>
      <c r="I73" s="14">
        <f>IF(H73="","",IFERROR(VLOOKUP(H73,'Cadastros'!$H$5:$L$104,2,FALSE),"Serviço não encontrado"))</f>
        <v/>
      </c>
      <c r="J73" s="2" t="n"/>
      <c r="K73" s="2" t="n"/>
      <c r="L73" s="2" t="n"/>
      <c r="M73" s="42">
        <f>IF(H73="","",IFERROR(VLOOKUP(H73,'Cadastros'!$H$5:$L$104,3,FALSE),0))</f>
        <v/>
      </c>
      <c r="N73" s="38" t="n"/>
      <c r="O73" s="39" t="n"/>
      <c r="P73" s="43">
        <f>IF(H73="","",IFERROR(VLOOKUP(H73,'Cadastros'!$H$5:$L$104,4,FALSE),0))</f>
        <v/>
      </c>
      <c r="Q73" s="39" t="n"/>
      <c r="R73" s="43">
        <f>IF(A73="","",O73+P73-Q73)</f>
        <v/>
      </c>
      <c r="S73" s="43">
        <f>IF(H73="","",IFERROR(VLOOKUP(H73,'Cadastros'!$H$5:$L$104,5,FALSE),0))</f>
        <v/>
      </c>
      <c r="T73" s="44">
        <f>IF(A73="","",IFERROR((R73-S73)/R73,0))</f>
        <v/>
      </c>
      <c r="U73" s="18">
        <f>IF(B73="","",IF(D73&lt;&gt;"",D73-B73,TODAY()-B73))</f>
        <v/>
      </c>
      <c r="V73" s="19">
        <f>IF(A73="","",IF(L73="Concluída","Concluída",IF(C73="","Sem previsão",IF(C73&lt;TODAY(),"Atrasada",IF(C73-TODAY()&lt;=2,"Vence em breve","No prazo")))))</f>
        <v/>
      </c>
      <c r="W73" s="4" t="n"/>
    </row>
    <row r="74">
      <c r="A74" s="2" t="n"/>
      <c r="B74" s="36" t="n"/>
      <c r="C74" s="36" t="n"/>
      <c r="D74" s="36" t="n"/>
      <c r="E74" s="4" t="n"/>
      <c r="F74" s="5" t="n"/>
      <c r="G74" s="2" t="n"/>
      <c r="H74" s="2" t="n"/>
      <c r="I74" s="6">
        <f>IF(H74="","",IFERROR(VLOOKUP(H74,'Cadastros'!$H$5:$L$104,2,FALSE),"Serviço não encontrado"))</f>
        <v/>
      </c>
      <c r="J74" s="2" t="n"/>
      <c r="K74" s="2" t="n"/>
      <c r="L74" s="2" t="n"/>
      <c r="M74" s="37">
        <f>IF(H74="","",IFERROR(VLOOKUP(H74,'Cadastros'!$H$5:$L$104,3,FALSE),0))</f>
        <v/>
      </c>
      <c r="N74" s="38" t="n"/>
      <c r="O74" s="39" t="n"/>
      <c r="P74" s="40">
        <f>IF(H74="","",IFERROR(VLOOKUP(H74,'Cadastros'!$H$5:$L$104,4,FALSE),0))</f>
        <v/>
      </c>
      <c r="Q74" s="39" t="n"/>
      <c r="R74" s="40">
        <f>IF(A74="","",O74+P74-Q74)</f>
        <v/>
      </c>
      <c r="S74" s="40">
        <f>IF(H74="","",IFERROR(VLOOKUP(H74,'Cadastros'!$H$5:$L$104,5,FALSE),0))</f>
        <v/>
      </c>
      <c r="T74" s="41">
        <f>IF(A74="","",IFERROR((R74-S74)/R74,0))</f>
        <v/>
      </c>
      <c r="U74" s="12">
        <f>IF(B74="","",IF(D74&lt;&gt;"",D74-B74,TODAY()-B74))</f>
        <v/>
      </c>
      <c r="V74" s="13">
        <f>IF(A74="","",IF(L74="Concluída","Concluída",IF(C74="","Sem previsão",IF(C74&lt;TODAY(),"Atrasada",IF(C74-TODAY()&lt;=2,"Vence em breve","No prazo")))))</f>
        <v/>
      </c>
      <c r="W74" s="4" t="n"/>
    </row>
    <row r="75">
      <c r="A75" s="2" t="n"/>
      <c r="B75" s="36" t="n"/>
      <c r="C75" s="36" t="n"/>
      <c r="D75" s="36" t="n"/>
      <c r="E75" s="4" t="n"/>
      <c r="F75" s="5" t="n"/>
      <c r="G75" s="2" t="n"/>
      <c r="H75" s="2" t="n"/>
      <c r="I75" s="14">
        <f>IF(H75="","",IFERROR(VLOOKUP(H75,'Cadastros'!$H$5:$L$104,2,FALSE),"Serviço não encontrado"))</f>
        <v/>
      </c>
      <c r="J75" s="2" t="n"/>
      <c r="K75" s="2" t="n"/>
      <c r="L75" s="2" t="n"/>
      <c r="M75" s="42">
        <f>IF(H75="","",IFERROR(VLOOKUP(H75,'Cadastros'!$H$5:$L$104,3,FALSE),0))</f>
        <v/>
      </c>
      <c r="N75" s="38" t="n"/>
      <c r="O75" s="39" t="n"/>
      <c r="P75" s="43">
        <f>IF(H75="","",IFERROR(VLOOKUP(H75,'Cadastros'!$H$5:$L$104,4,FALSE),0))</f>
        <v/>
      </c>
      <c r="Q75" s="39" t="n"/>
      <c r="R75" s="43">
        <f>IF(A75="","",O75+P75-Q75)</f>
        <v/>
      </c>
      <c r="S75" s="43">
        <f>IF(H75="","",IFERROR(VLOOKUP(H75,'Cadastros'!$H$5:$L$104,5,FALSE),0))</f>
        <v/>
      </c>
      <c r="T75" s="44">
        <f>IF(A75="","",IFERROR((R75-S75)/R75,0))</f>
        <v/>
      </c>
      <c r="U75" s="18">
        <f>IF(B75="","",IF(D75&lt;&gt;"",D75-B75,TODAY()-B75))</f>
        <v/>
      </c>
      <c r="V75" s="19">
        <f>IF(A75="","",IF(L75="Concluída","Concluída",IF(C75="","Sem previsão",IF(C75&lt;TODAY(),"Atrasada",IF(C75-TODAY()&lt;=2,"Vence em breve","No prazo")))))</f>
        <v/>
      </c>
      <c r="W75" s="4" t="n"/>
    </row>
    <row r="76">
      <c r="A76" s="2" t="n"/>
      <c r="B76" s="36" t="n"/>
      <c r="C76" s="36" t="n"/>
      <c r="D76" s="36" t="n"/>
      <c r="E76" s="4" t="n"/>
      <c r="F76" s="5" t="n"/>
      <c r="G76" s="2" t="n"/>
      <c r="H76" s="2" t="n"/>
      <c r="I76" s="6">
        <f>IF(H76="","",IFERROR(VLOOKUP(H76,'Cadastros'!$H$5:$L$104,2,FALSE),"Serviço não encontrado"))</f>
        <v/>
      </c>
      <c r="J76" s="2" t="n"/>
      <c r="K76" s="2" t="n"/>
      <c r="L76" s="2" t="n"/>
      <c r="M76" s="37">
        <f>IF(H76="","",IFERROR(VLOOKUP(H76,'Cadastros'!$H$5:$L$104,3,FALSE),0))</f>
        <v/>
      </c>
      <c r="N76" s="38" t="n"/>
      <c r="O76" s="39" t="n"/>
      <c r="P76" s="40">
        <f>IF(H76="","",IFERROR(VLOOKUP(H76,'Cadastros'!$H$5:$L$104,4,FALSE),0))</f>
        <v/>
      </c>
      <c r="Q76" s="39" t="n"/>
      <c r="R76" s="40">
        <f>IF(A76="","",O76+P76-Q76)</f>
        <v/>
      </c>
      <c r="S76" s="40">
        <f>IF(H76="","",IFERROR(VLOOKUP(H76,'Cadastros'!$H$5:$L$104,5,FALSE),0))</f>
        <v/>
      </c>
      <c r="T76" s="41">
        <f>IF(A76="","",IFERROR((R76-S76)/R76,0))</f>
        <v/>
      </c>
      <c r="U76" s="12">
        <f>IF(B76="","",IF(D76&lt;&gt;"",D76-B76,TODAY()-B76))</f>
        <v/>
      </c>
      <c r="V76" s="13">
        <f>IF(A76="","",IF(L76="Concluída","Concluída",IF(C76="","Sem previsão",IF(C76&lt;TODAY(),"Atrasada",IF(C76-TODAY()&lt;=2,"Vence em breve","No prazo")))))</f>
        <v/>
      </c>
      <c r="W76" s="4" t="n"/>
    </row>
    <row r="77">
      <c r="A77" s="2" t="n"/>
      <c r="B77" s="36" t="n"/>
      <c r="C77" s="36" t="n"/>
      <c r="D77" s="36" t="n"/>
      <c r="E77" s="4" t="n"/>
      <c r="F77" s="5" t="n"/>
      <c r="G77" s="2" t="n"/>
      <c r="H77" s="2" t="n"/>
      <c r="I77" s="14">
        <f>IF(H77="","",IFERROR(VLOOKUP(H77,'Cadastros'!$H$5:$L$104,2,FALSE),"Serviço não encontrado"))</f>
        <v/>
      </c>
      <c r="J77" s="2" t="n"/>
      <c r="K77" s="2" t="n"/>
      <c r="L77" s="2" t="n"/>
      <c r="M77" s="42">
        <f>IF(H77="","",IFERROR(VLOOKUP(H77,'Cadastros'!$H$5:$L$104,3,FALSE),0))</f>
        <v/>
      </c>
      <c r="N77" s="38" t="n"/>
      <c r="O77" s="39" t="n"/>
      <c r="P77" s="43">
        <f>IF(H77="","",IFERROR(VLOOKUP(H77,'Cadastros'!$H$5:$L$104,4,FALSE),0))</f>
        <v/>
      </c>
      <c r="Q77" s="39" t="n"/>
      <c r="R77" s="43">
        <f>IF(A77="","",O77+P77-Q77)</f>
        <v/>
      </c>
      <c r="S77" s="43">
        <f>IF(H77="","",IFERROR(VLOOKUP(H77,'Cadastros'!$H$5:$L$104,5,FALSE),0))</f>
        <v/>
      </c>
      <c r="T77" s="44">
        <f>IF(A77="","",IFERROR((R77-S77)/R77,0))</f>
        <v/>
      </c>
      <c r="U77" s="18">
        <f>IF(B77="","",IF(D77&lt;&gt;"",D77-B77,TODAY()-B77))</f>
        <v/>
      </c>
      <c r="V77" s="19">
        <f>IF(A77="","",IF(L77="Concluída","Concluída",IF(C77="","Sem previsão",IF(C77&lt;TODAY(),"Atrasada",IF(C77-TODAY()&lt;=2,"Vence em breve","No prazo")))))</f>
        <v/>
      </c>
      <c r="W77" s="4" t="n"/>
    </row>
    <row r="78">
      <c r="A78" s="2" t="n"/>
      <c r="B78" s="36" t="n"/>
      <c r="C78" s="36" t="n"/>
      <c r="D78" s="36" t="n"/>
      <c r="E78" s="4" t="n"/>
      <c r="F78" s="5" t="n"/>
      <c r="G78" s="2" t="n"/>
      <c r="H78" s="2" t="n"/>
      <c r="I78" s="6">
        <f>IF(H78="","",IFERROR(VLOOKUP(H78,'Cadastros'!$H$5:$L$104,2,FALSE),"Serviço não encontrado"))</f>
        <v/>
      </c>
      <c r="J78" s="2" t="n"/>
      <c r="K78" s="2" t="n"/>
      <c r="L78" s="2" t="n"/>
      <c r="M78" s="37">
        <f>IF(H78="","",IFERROR(VLOOKUP(H78,'Cadastros'!$H$5:$L$104,3,FALSE),0))</f>
        <v/>
      </c>
      <c r="N78" s="38" t="n"/>
      <c r="O78" s="39" t="n"/>
      <c r="P78" s="40">
        <f>IF(H78="","",IFERROR(VLOOKUP(H78,'Cadastros'!$H$5:$L$104,4,FALSE),0))</f>
        <v/>
      </c>
      <c r="Q78" s="39" t="n"/>
      <c r="R78" s="40">
        <f>IF(A78="","",O78+P78-Q78)</f>
        <v/>
      </c>
      <c r="S78" s="40">
        <f>IF(H78="","",IFERROR(VLOOKUP(H78,'Cadastros'!$H$5:$L$104,5,FALSE),0))</f>
        <v/>
      </c>
      <c r="T78" s="41">
        <f>IF(A78="","",IFERROR((R78-S78)/R78,0))</f>
        <v/>
      </c>
      <c r="U78" s="12">
        <f>IF(B78="","",IF(D78&lt;&gt;"",D78-B78,TODAY()-B78))</f>
        <v/>
      </c>
      <c r="V78" s="13">
        <f>IF(A78="","",IF(L78="Concluída","Concluída",IF(C78="","Sem previsão",IF(C78&lt;TODAY(),"Atrasada",IF(C78-TODAY()&lt;=2,"Vence em breve","No prazo")))))</f>
        <v/>
      </c>
      <c r="W78" s="4" t="n"/>
    </row>
    <row r="79">
      <c r="A79" s="2" t="n"/>
      <c r="B79" s="36" t="n"/>
      <c r="C79" s="36" t="n"/>
      <c r="D79" s="36" t="n"/>
      <c r="E79" s="4" t="n"/>
      <c r="F79" s="5" t="n"/>
      <c r="G79" s="2" t="n"/>
      <c r="H79" s="2" t="n"/>
      <c r="I79" s="14">
        <f>IF(H79="","",IFERROR(VLOOKUP(H79,'Cadastros'!$H$5:$L$104,2,FALSE),"Serviço não encontrado"))</f>
        <v/>
      </c>
      <c r="J79" s="2" t="n"/>
      <c r="K79" s="2" t="n"/>
      <c r="L79" s="2" t="n"/>
      <c r="M79" s="42">
        <f>IF(H79="","",IFERROR(VLOOKUP(H79,'Cadastros'!$H$5:$L$104,3,FALSE),0))</f>
        <v/>
      </c>
      <c r="N79" s="38" t="n"/>
      <c r="O79" s="39" t="n"/>
      <c r="P79" s="43">
        <f>IF(H79="","",IFERROR(VLOOKUP(H79,'Cadastros'!$H$5:$L$104,4,FALSE),0))</f>
        <v/>
      </c>
      <c r="Q79" s="39" t="n"/>
      <c r="R79" s="43">
        <f>IF(A79="","",O79+P79-Q79)</f>
        <v/>
      </c>
      <c r="S79" s="43">
        <f>IF(H79="","",IFERROR(VLOOKUP(H79,'Cadastros'!$H$5:$L$104,5,FALSE),0))</f>
        <v/>
      </c>
      <c r="T79" s="44">
        <f>IF(A79="","",IFERROR((R79-S79)/R79,0))</f>
        <v/>
      </c>
      <c r="U79" s="18">
        <f>IF(B79="","",IF(D79&lt;&gt;"",D79-B79,TODAY()-B79))</f>
        <v/>
      </c>
      <c r="V79" s="19">
        <f>IF(A79="","",IF(L79="Concluída","Concluída",IF(C79="","Sem previsão",IF(C79&lt;TODAY(),"Atrasada",IF(C79-TODAY()&lt;=2,"Vence em breve","No prazo")))))</f>
        <v/>
      </c>
      <c r="W79" s="4" t="n"/>
    </row>
    <row r="80">
      <c r="A80" s="2" t="n"/>
      <c r="B80" s="36" t="n"/>
      <c r="C80" s="36" t="n"/>
      <c r="D80" s="36" t="n"/>
      <c r="E80" s="4" t="n"/>
      <c r="F80" s="5" t="n"/>
      <c r="G80" s="2" t="n"/>
      <c r="H80" s="2" t="n"/>
      <c r="I80" s="6">
        <f>IF(H80="","",IFERROR(VLOOKUP(H80,'Cadastros'!$H$5:$L$104,2,FALSE),"Serviço não encontrado"))</f>
        <v/>
      </c>
      <c r="J80" s="2" t="n"/>
      <c r="K80" s="2" t="n"/>
      <c r="L80" s="2" t="n"/>
      <c r="M80" s="37">
        <f>IF(H80="","",IFERROR(VLOOKUP(H80,'Cadastros'!$H$5:$L$104,3,FALSE),0))</f>
        <v/>
      </c>
      <c r="N80" s="38" t="n"/>
      <c r="O80" s="39" t="n"/>
      <c r="P80" s="40">
        <f>IF(H80="","",IFERROR(VLOOKUP(H80,'Cadastros'!$H$5:$L$104,4,FALSE),0))</f>
        <v/>
      </c>
      <c r="Q80" s="39" t="n"/>
      <c r="R80" s="40">
        <f>IF(A80="","",O80+P80-Q80)</f>
        <v/>
      </c>
      <c r="S80" s="40">
        <f>IF(H80="","",IFERROR(VLOOKUP(H80,'Cadastros'!$H$5:$L$104,5,FALSE),0))</f>
        <v/>
      </c>
      <c r="T80" s="41">
        <f>IF(A80="","",IFERROR((R80-S80)/R80,0))</f>
        <v/>
      </c>
      <c r="U80" s="12">
        <f>IF(B80="","",IF(D80&lt;&gt;"",D80-B80,TODAY()-B80))</f>
        <v/>
      </c>
      <c r="V80" s="13">
        <f>IF(A80="","",IF(L80="Concluída","Concluída",IF(C80="","Sem previsão",IF(C80&lt;TODAY(),"Atrasada",IF(C80-TODAY()&lt;=2,"Vence em breve","No prazo")))))</f>
        <v/>
      </c>
      <c r="W80" s="4" t="n"/>
    </row>
    <row r="81">
      <c r="A81" s="2" t="n"/>
      <c r="B81" s="36" t="n"/>
      <c r="C81" s="36" t="n"/>
      <c r="D81" s="36" t="n"/>
      <c r="E81" s="4" t="n"/>
      <c r="F81" s="5" t="n"/>
      <c r="G81" s="2" t="n"/>
      <c r="H81" s="2" t="n"/>
      <c r="I81" s="14">
        <f>IF(H81="","",IFERROR(VLOOKUP(H81,'Cadastros'!$H$5:$L$104,2,FALSE),"Serviço não encontrado"))</f>
        <v/>
      </c>
      <c r="J81" s="2" t="n"/>
      <c r="K81" s="2" t="n"/>
      <c r="L81" s="2" t="n"/>
      <c r="M81" s="42">
        <f>IF(H81="","",IFERROR(VLOOKUP(H81,'Cadastros'!$H$5:$L$104,3,FALSE),0))</f>
        <v/>
      </c>
      <c r="N81" s="38" t="n"/>
      <c r="O81" s="39" t="n"/>
      <c r="P81" s="43">
        <f>IF(H81="","",IFERROR(VLOOKUP(H81,'Cadastros'!$H$5:$L$104,4,FALSE),0))</f>
        <v/>
      </c>
      <c r="Q81" s="39" t="n"/>
      <c r="R81" s="43">
        <f>IF(A81="","",O81+P81-Q81)</f>
        <v/>
      </c>
      <c r="S81" s="43">
        <f>IF(H81="","",IFERROR(VLOOKUP(H81,'Cadastros'!$H$5:$L$104,5,FALSE),0))</f>
        <v/>
      </c>
      <c r="T81" s="44">
        <f>IF(A81="","",IFERROR((R81-S81)/R81,0))</f>
        <v/>
      </c>
      <c r="U81" s="18">
        <f>IF(B81="","",IF(D81&lt;&gt;"",D81-B81,TODAY()-B81))</f>
        <v/>
      </c>
      <c r="V81" s="19">
        <f>IF(A81="","",IF(L81="Concluída","Concluída",IF(C81="","Sem previsão",IF(C81&lt;TODAY(),"Atrasada",IF(C81-TODAY()&lt;=2,"Vence em breve","No prazo")))))</f>
        <v/>
      </c>
      <c r="W81" s="4" t="n"/>
    </row>
    <row r="82">
      <c r="A82" s="2" t="n"/>
      <c r="B82" s="36" t="n"/>
      <c r="C82" s="36" t="n"/>
      <c r="D82" s="36" t="n"/>
      <c r="E82" s="4" t="n"/>
      <c r="F82" s="5" t="n"/>
      <c r="G82" s="2" t="n"/>
      <c r="H82" s="2" t="n"/>
      <c r="I82" s="6">
        <f>IF(H82="","",IFERROR(VLOOKUP(H82,'Cadastros'!$H$5:$L$104,2,FALSE),"Serviço não encontrado"))</f>
        <v/>
      </c>
      <c r="J82" s="2" t="n"/>
      <c r="K82" s="2" t="n"/>
      <c r="L82" s="2" t="n"/>
      <c r="M82" s="37">
        <f>IF(H82="","",IFERROR(VLOOKUP(H82,'Cadastros'!$H$5:$L$104,3,FALSE),0))</f>
        <v/>
      </c>
      <c r="N82" s="38" t="n"/>
      <c r="O82" s="39" t="n"/>
      <c r="P82" s="40">
        <f>IF(H82="","",IFERROR(VLOOKUP(H82,'Cadastros'!$H$5:$L$104,4,FALSE),0))</f>
        <v/>
      </c>
      <c r="Q82" s="39" t="n"/>
      <c r="R82" s="40">
        <f>IF(A82="","",O82+P82-Q82)</f>
        <v/>
      </c>
      <c r="S82" s="40">
        <f>IF(H82="","",IFERROR(VLOOKUP(H82,'Cadastros'!$H$5:$L$104,5,FALSE),0))</f>
        <v/>
      </c>
      <c r="T82" s="41">
        <f>IF(A82="","",IFERROR((R82-S82)/R82,0))</f>
        <v/>
      </c>
      <c r="U82" s="12">
        <f>IF(B82="","",IF(D82&lt;&gt;"",D82-B82,TODAY()-B82))</f>
        <v/>
      </c>
      <c r="V82" s="13">
        <f>IF(A82="","",IF(L82="Concluída","Concluída",IF(C82="","Sem previsão",IF(C82&lt;TODAY(),"Atrasada",IF(C82-TODAY()&lt;=2,"Vence em breve","No prazo")))))</f>
        <v/>
      </c>
      <c r="W82" s="4" t="n"/>
    </row>
    <row r="83">
      <c r="A83" s="2" t="n"/>
      <c r="B83" s="36" t="n"/>
      <c r="C83" s="36" t="n"/>
      <c r="D83" s="36" t="n"/>
      <c r="E83" s="4" t="n"/>
      <c r="F83" s="5" t="n"/>
      <c r="G83" s="2" t="n"/>
      <c r="H83" s="2" t="n"/>
      <c r="I83" s="14">
        <f>IF(H83="","",IFERROR(VLOOKUP(H83,'Cadastros'!$H$5:$L$104,2,FALSE),"Serviço não encontrado"))</f>
        <v/>
      </c>
      <c r="J83" s="2" t="n"/>
      <c r="K83" s="2" t="n"/>
      <c r="L83" s="2" t="n"/>
      <c r="M83" s="42">
        <f>IF(H83="","",IFERROR(VLOOKUP(H83,'Cadastros'!$H$5:$L$104,3,FALSE),0))</f>
        <v/>
      </c>
      <c r="N83" s="38" t="n"/>
      <c r="O83" s="39" t="n"/>
      <c r="P83" s="43">
        <f>IF(H83="","",IFERROR(VLOOKUP(H83,'Cadastros'!$H$5:$L$104,4,FALSE),0))</f>
        <v/>
      </c>
      <c r="Q83" s="39" t="n"/>
      <c r="R83" s="43">
        <f>IF(A83="","",O83+P83-Q83)</f>
        <v/>
      </c>
      <c r="S83" s="43">
        <f>IF(H83="","",IFERROR(VLOOKUP(H83,'Cadastros'!$H$5:$L$104,5,FALSE),0))</f>
        <v/>
      </c>
      <c r="T83" s="44">
        <f>IF(A83="","",IFERROR((R83-S83)/R83,0))</f>
        <v/>
      </c>
      <c r="U83" s="18">
        <f>IF(B83="","",IF(D83&lt;&gt;"",D83-B83,TODAY()-B83))</f>
        <v/>
      </c>
      <c r="V83" s="19">
        <f>IF(A83="","",IF(L83="Concluída","Concluída",IF(C83="","Sem previsão",IF(C83&lt;TODAY(),"Atrasada",IF(C83-TODAY()&lt;=2,"Vence em breve","No prazo")))))</f>
        <v/>
      </c>
      <c r="W83" s="4" t="n"/>
    </row>
    <row r="84">
      <c r="A84" s="2" t="n"/>
      <c r="B84" s="36" t="n"/>
      <c r="C84" s="36" t="n"/>
      <c r="D84" s="36" t="n"/>
      <c r="E84" s="4" t="n"/>
      <c r="F84" s="5" t="n"/>
      <c r="G84" s="2" t="n"/>
      <c r="H84" s="2" t="n"/>
      <c r="I84" s="6">
        <f>IF(H84="","",IFERROR(VLOOKUP(H84,'Cadastros'!$H$5:$L$104,2,FALSE),"Serviço não encontrado"))</f>
        <v/>
      </c>
      <c r="J84" s="2" t="n"/>
      <c r="K84" s="2" t="n"/>
      <c r="L84" s="2" t="n"/>
      <c r="M84" s="37">
        <f>IF(H84="","",IFERROR(VLOOKUP(H84,'Cadastros'!$H$5:$L$104,3,FALSE),0))</f>
        <v/>
      </c>
      <c r="N84" s="38" t="n"/>
      <c r="O84" s="39" t="n"/>
      <c r="P84" s="40">
        <f>IF(H84="","",IFERROR(VLOOKUP(H84,'Cadastros'!$H$5:$L$104,4,FALSE),0))</f>
        <v/>
      </c>
      <c r="Q84" s="39" t="n"/>
      <c r="R84" s="40">
        <f>IF(A84="","",O84+P84-Q84)</f>
        <v/>
      </c>
      <c r="S84" s="40">
        <f>IF(H84="","",IFERROR(VLOOKUP(H84,'Cadastros'!$H$5:$L$104,5,FALSE),0))</f>
        <v/>
      </c>
      <c r="T84" s="41">
        <f>IF(A84="","",IFERROR((R84-S84)/R84,0))</f>
        <v/>
      </c>
      <c r="U84" s="12">
        <f>IF(B84="","",IF(D84&lt;&gt;"",D84-B84,TODAY()-B84))</f>
        <v/>
      </c>
      <c r="V84" s="13">
        <f>IF(A84="","",IF(L84="Concluída","Concluída",IF(C84="","Sem previsão",IF(C84&lt;TODAY(),"Atrasada",IF(C84-TODAY()&lt;=2,"Vence em breve","No prazo")))))</f>
        <v/>
      </c>
      <c r="W84" s="4" t="n"/>
    </row>
    <row r="85">
      <c r="A85" s="2" t="n"/>
      <c r="B85" s="36" t="n"/>
      <c r="C85" s="36" t="n"/>
      <c r="D85" s="36" t="n"/>
      <c r="E85" s="4" t="n"/>
      <c r="F85" s="5" t="n"/>
      <c r="G85" s="2" t="n"/>
      <c r="H85" s="2" t="n"/>
      <c r="I85" s="14">
        <f>IF(H85="","",IFERROR(VLOOKUP(H85,'Cadastros'!$H$5:$L$104,2,FALSE),"Serviço não encontrado"))</f>
        <v/>
      </c>
      <c r="J85" s="2" t="n"/>
      <c r="K85" s="2" t="n"/>
      <c r="L85" s="2" t="n"/>
      <c r="M85" s="42">
        <f>IF(H85="","",IFERROR(VLOOKUP(H85,'Cadastros'!$H$5:$L$104,3,FALSE),0))</f>
        <v/>
      </c>
      <c r="N85" s="38" t="n"/>
      <c r="O85" s="39" t="n"/>
      <c r="P85" s="43">
        <f>IF(H85="","",IFERROR(VLOOKUP(H85,'Cadastros'!$H$5:$L$104,4,FALSE),0))</f>
        <v/>
      </c>
      <c r="Q85" s="39" t="n"/>
      <c r="R85" s="43">
        <f>IF(A85="","",O85+P85-Q85)</f>
        <v/>
      </c>
      <c r="S85" s="43">
        <f>IF(H85="","",IFERROR(VLOOKUP(H85,'Cadastros'!$H$5:$L$104,5,FALSE),0))</f>
        <v/>
      </c>
      <c r="T85" s="44">
        <f>IF(A85="","",IFERROR((R85-S85)/R85,0))</f>
        <v/>
      </c>
      <c r="U85" s="18">
        <f>IF(B85="","",IF(D85&lt;&gt;"",D85-B85,TODAY()-B85))</f>
        <v/>
      </c>
      <c r="V85" s="19">
        <f>IF(A85="","",IF(L85="Concluída","Concluída",IF(C85="","Sem previsão",IF(C85&lt;TODAY(),"Atrasada",IF(C85-TODAY()&lt;=2,"Vence em breve","No prazo")))))</f>
        <v/>
      </c>
      <c r="W85" s="4" t="n"/>
    </row>
    <row r="86">
      <c r="A86" s="2" t="n"/>
      <c r="B86" s="36" t="n"/>
      <c r="C86" s="36" t="n"/>
      <c r="D86" s="36" t="n"/>
      <c r="E86" s="4" t="n"/>
      <c r="F86" s="5" t="n"/>
      <c r="G86" s="2" t="n"/>
      <c r="H86" s="2" t="n"/>
      <c r="I86" s="6">
        <f>IF(H86="","",IFERROR(VLOOKUP(H86,'Cadastros'!$H$5:$L$104,2,FALSE),"Serviço não encontrado"))</f>
        <v/>
      </c>
      <c r="J86" s="2" t="n"/>
      <c r="K86" s="2" t="n"/>
      <c r="L86" s="2" t="n"/>
      <c r="M86" s="37">
        <f>IF(H86="","",IFERROR(VLOOKUP(H86,'Cadastros'!$H$5:$L$104,3,FALSE),0))</f>
        <v/>
      </c>
      <c r="N86" s="38" t="n"/>
      <c r="O86" s="39" t="n"/>
      <c r="P86" s="40">
        <f>IF(H86="","",IFERROR(VLOOKUP(H86,'Cadastros'!$H$5:$L$104,4,FALSE),0))</f>
        <v/>
      </c>
      <c r="Q86" s="39" t="n"/>
      <c r="R86" s="40">
        <f>IF(A86="","",O86+P86-Q86)</f>
        <v/>
      </c>
      <c r="S86" s="40">
        <f>IF(H86="","",IFERROR(VLOOKUP(H86,'Cadastros'!$H$5:$L$104,5,FALSE),0))</f>
        <v/>
      </c>
      <c r="T86" s="41">
        <f>IF(A86="","",IFERROR((R86-S86)/R86,0))</f>
        <v/>
      </c>
      <c r="U86" s="12">
        <f>IF(B86="","",IF(D86&lt;&gt;"",D86-B86,TODAY()-B86))</f>
        <v/>
      </c>
      <c r="V86" s="13">
        <f>IF(A86="","",IF(L86="Concluída","Concluída",IF(C86="","Sem previsão",IF(C86&lt;TODAY(),"Atrasada",IF(C86-TODAY()&lt;=2,"Vence em breve","No prazo")))))</f>
        <v/>
      </c>
      <c r="W86" s="4" t="n"/>
    </row>
    <row r="87">
      <c r="A87" s="2" t="n"/>
      <c r="B87" s="36" t="n"/>
      <c r="C87" s="36" t="n"/>
      <c r="D87" s="36" t="n"/>
      <c r="E87" s="4" t="n"/>
      <c r="F87" s="5" t="n"/>
      <c r="G87" s="2" t="n"/>
      <c r="H87" s="2" t="n"/>
      <c r="I87" s="14">
        <f>IF(H87="","",IFERROR(VLOOKUP(H87,'Cadastros'!$H$5:$L$104,2,FALSE),"Serviço não encontrado"))</f>
        <v/>
      </c>
      <c r="J87" s="2" t="n"/>
      <c r="K87" s="2" t="n"/>
      <c r="L87" s="2" t="n"/>
      <c r="M87" s="42">
        <f>IF(H87="","",IFERROR(VLOOKUP(H87,'Cadastros'!$H$5:$L$104,3,FALSE),0))</f>
        <v/>
      </c>
      <c r="N87" s="38" t="n"/>
      <c r="O87" s="39" t="n"/>
      <c r="P87" s="43">
        <f>IF(H87="","",IFERROR(VLOOKUP(H87,'Cadastros'!$H$5:$L$104,4,FALSE),0))</f>
        <v/>
      </c>
      <c r="Q87" s="39" t="n"/>
      <c r="R87" s="43">
        <f>IF(A87="","",O87+P87-Q87)</f>
        <v/>
      </c>
      <c r="S87" s="43">
        <f>IF(H87="","",IFERROR(VLOOKUP(H87,'Cadastros'!$H$5:$L$104,5,FALSE),0))</f>
        <v/>
      </c>
      <c r="T87" s="44">
        <f>IF(A87="","",IFERROR((R87-S87)/R87,0))</f>
        <v/>
      </c>
      <c r="U87" s="18">
        <f>IF(B87="","",IF(D87&lt;&gt;"",D87-B87,TODAY()-B87))</f>
        <v/>
      </c>
      <c r="V87" s="19">
        <f>IF(A87="","",IF(L87="Concluída","Concluída",IF(C87="","Sem previsão",IF(C87&lt;TODAY(),"Atrasada",IF(C87-TODAY()&lt;=2,"Vence em breve","No prazo")))))</f>
        <v/>
      </c>
      <c r="W87" s="4" t="n"/>
    </row>
    <row r="88">
      <c r="A88" s="2" t="n"/>
      <c r="B88" s="36" t="n"/>
      <c r="C88" s="36" t="n"/>
      <c r="D88" s="36" t="n"/>
      <c r="E88" s="4" t="n"/>
      <c r="F88" s="5" t="n"/>
      <c r="G88" s="2" t="n"/>
      <c r="H88" s="2" t="n"/>
      <c r="I88" s="6">
        <f>IF(H88="","",IFERROR(VLOOKUP(H88,'Cadastros'!$H$5:$L$104,2,FALSE),"Serviço não encontrado"))</f>
        <v/>
      </c>
      <c r="J88" s="2" t="n"/>
      <c r="K88" s="2" t="n"/>
      <c r="L88" s="2" t="n"/>
      <c r="M88" s="37">
        <f>IF(H88="","",IFERROR(VLOOKUP(H88,'Cadastros'!$H$5:$L$104,3,FALSE),0))</f>
        <v/>
      </c>
      <c r="N88" s="38" t="n"/>
      <c r="O88" s="39" t="n"/>
      <c r="P88" s="40">
        <f>IF(H88="","",IFERROR(VLOOKUP(H88,'Cadastros'!$H$5:$L$104,4,FALSE),0))</f>
        <v/>
      </c>
      <c r="Q88" s="39" t="n"/>
      <c r="R88" s="40">
        <f>IF(A88="","",O88+P88-Q88)</f>
        <v/>
      </c>
      <c r="S88" s="40">
        <f>IF(H88="","",IFERROR(VLOOKUP(H88,'Cadastros'!$H$5:$L$104,5,FALSE),0))</f>
        <v/>
      </c>
      <c r="T88" s="41">
        <f>IF(A88="","",IFERROR((R88-S88)/R88,0))</f>
        <v/>
      </c>
      <c r="U88" s="12">
        <f>IF(B88="","",IF(D88&lt;&gt;"",D88-B88,TODAY()-B88))</f>
        <v/>
      </c>
      <c r="V88" s="13">
        <f>IF(A88="","",IF(L88="Concluída","Concluída",IF(C88="","Sem previsão",IF(C88&lt;TODAY(),"Atrasada",IF(C88-TODAY()&lt;=2,"Vence em breve","No prazo")))))</f>
        <v/>
      </c>
      <c r="W88" s="4" t="n"/>
    </row>
    <row r="89">
      <c r="A89" s="2" t="n"/>
      <c r="B89" s="36" t="n"/>
      <c r="C89" s="36" t="n"/>
      <c r="D89" s="36" t="n"/>
      <c r="E89" s="4" t="n"/>
      <c r="F89" s="5" t="n"/>
      <c r="G89" s="2" t="n"/>
      <c r="H89" s="2" t="n"/>
      <c r="I89" s="14">
        <f>IF(H89="","",IFERROR(VLOOKUP(H89,'Cadastros'!$H$5:$L$104,2,FALSE),"Serviço não encontrado"))</f>
        <v/>
      </c>
      <c r="J89" s="2" t="n"/>
      <c r="K89" s="2" t="n"/>
      <c r="L89" s="2" t="n"/>
      <c r="M89" s="42">
        <f>IF(H89="","",IFERROR(VLOOKUP(H89,'Cadastros'!$H$5:$L$104,3,FALSE),0))</f>
        <v/>
      </c>
      <c r="N89" s="38" t="n"/>
      <c r="O89" s="39" t="n"/>
      <c r="P89" s="43">
        <f>IF(H89="","",IFERROR(VLOOKUP(H89,'Cadastros'!$H$5:$L$104,4,FALSE),0))</f>
        <v/>
      </c>
      <c r="Q89" s="39" t="n"/>
      <c r="R89" s="43">
        <f>IF(A89="","",O89+P89-Q89)</f>
        <v/>
      </c>
      <c r="S89" s="43">
        <f>IF(H89="","",IFERROR(VLOOKUP(H89,'Cadastros'!$H$5:$L$104,5,FALSE),0))</f>
        <v/>
      </c>
      <c r="T89" s="44">
        <f>IF(A89="","",IFERROR((R89-S89)/R89,0))</f>
        <v/>
      </c>
      <c r="U89" s="18">
        <f>IF(B89="","",IF(D89&lt;&gt;"",D89-B89,TODAY()-B89))</f>
        <v/>
      </c>
      <c r="V89" s="19">
        <f>IF(A89="","",IF(L89="Concluída","Concluída",IF(C89="","Sem previsão",IF(C89&lt;TODAY(),"Atrasada",IF(C89-TODAY()&lt;=2,"Vence em breve","No prazo")))))</f>
        <v/>
      </c>
      <c r="W89" s="4" t="n"/>
    </row>
    <row r="90">
      <c r="A90" s="2" t="n"/>
      <c r="B90" s="36" t="n"/>
      <c r="C90" s="36" t="n"/>
      <c r="D90" s="36" t="n"/>
      <c r="E90" s="4" t="n"/>
      <c r="F90" s="5" t="n"/>
      <c r="G90" s="2" t="n"/>
      <c r="H90" s="2" t="n"/>
      <c r="I90" s="6">
        <f>IF(H90="","",IFERROR(VLOOKUP(H90,'Cadastros'!$H$5:$L$104,2,FALSE),"Serviço não encontrado"))</f>
        <v/>
      </c>
      <c r="J90" s="2" t="n"/>
      <c r="K90" s="2" t="n"/>
      <c r="L90" s="2" t="n"/>
      <c r="M90" s="37">
        <f>IF(H90="","",IFERROR(VLOOKUP(H90,'Cadastros'!$H$5:$L$104,3,FALSE),0))</f>
        <v/>
      </c>
      <c r="N90" s="38" t="n"/>
      <c r="O90" s="39" t="n"/>
      <c r="P90" s="40">
        <f>IF(H90="","",IFERROR(VLOOKUP(H90,'Cadastros'!$H$5:$L$104,4,FALSE),0))</f>
        <v/>
      </c>
      <c r="Q90" s="39" t="n"/>
      <c r="R90" s="40">
        <f>IF(A90="","",O90+P90-Q90)</f>
        <v/>
      </c>
      <c r="S90" s="40">
        <f>IF(H90="","",IFERROR(VLOOKUP(H90,'Cadastros'!$H$5:$L$104,5,FALSE),0))</f>
        <v/>
      </c>
      <c r="T90" s="41">
        <f>IF(A90="","",IFERROR((R90-S90)/R90,0))</f>
        <v/>
      </c>
      <c r="U90" s="12">
        <f>IF(B90="","",IF(D90&lt;&gt;"",D90-B90,TODAY()-B90))</f>
        <v/>
      </c>
      <c r="V90" s="13">
        <f>IF(A90="","",IF(L90="Concluída","Concluída",IF(C90="","Sem previsão",IF(C90&lt;TODAY(),"Atrasada",IF(C90-TODAY()&lt;=2,"Vence em breve","No prazo")))))</f>
        <v/>
      </c>
      <c r="W90" s="4" t="n"/>
    </row>
    <row r="91">
      <c r="A91" s="2" t="n"/>
      <c r="B91" s="36" t="n"/>
      <c r="C91" s="36" t="n"/>
      <c r="D91" s="36" t="n"/>
      <c r="E91" s="4" t="n"/>
      <c r="F91" s="5" t="n"/>
      <c r="G91" s="2" t="n"/>
      <c r="H91" s="2" t="n"/>
      <c r="I91" s="14">
        <f>IF(H91="","",IFERROR(VLOOKUP(H91,'Cadastros'!$H$5:$L$104,2,FALSE),"Serviço não encontrado"))</f>
        <v/>
      </c>
      <c r="J91" s="2" t="n"/>
      <c r="K91" s="2" t="n"/>
      <c r="L91" s="2" t="n"/>
      <c r="M91" s="42">
        <f>IF(H91="","",IFERROR(VLOOKUP(H91,'Cadastros'!$H$5:$L$104,3,FALSE),0))</f>
        <v/>
      </c>
      <c r="N91" s="38" t="n"/>
      <c r="O91" s="39" t="n"/>
      <c r="P91" s="43">
        <f>IF(H91="","",IFERROR(VLOOKUP(H91,'Cadastros'!$H$5:$L$104,4,FALSE),0))</f>
        <v/>
      </c>
      <c r="Q91" s="39" t="n"/>
      <c r="R91" s="43">
        <f>IF(A91="","",O91+P91-Q91)</f>
        <v/>
      </c>
      <c r="S91" s="43">
        <f>IF(H91="","",IFERROR(VLOOKUP(H91,'Cadastros'!$H$5:$L$104,5,FALSE),0))</f>
        <v/>
      </c>
      <c r="T91" s="44">
        <f>IF(A91="","",IFERROR((R91-S91)/R91,0))</f>
        <v/>
      </c>
      <c r="U91" s="18">
        <f>IF(B91="","",IF(D91&lt;&gt;"",D91-B91,TODAY()-B91))</f>
        <v/>
      </c>
      <c r="V91" s="19">
        <f>IF(A91="","",IF(L91="Concluída","Concluída",IF(C91="","Sem previsão",IF(C91&lt;TODAY(),"Atrasada",IF(C91-TODAY()&lt;=2,"Vence em breve","No prazo")))))</f>
        <v/>
      </c>
      <c r="W91" s="4" t="n"/>
    </row>
    <row r="92">
      <c r="A92" s="2" t="n"/>
      <c r="B92" s="36" t="n"/>
      <c r="C92" s="36" t="n"/>
      <c r="D92" s="36" t="n"/>
      <c r="E92" s="4" t="n"/>
      <c r="F92" s="5" t="n"/>
      <c r="G92" s="2" t="n"/>
      <c r="H92" s="2" t="n"/>
      <c r="I92" s="6">
        <f>IF(H92="","",IFERROR(VLOOKUP(H92,'Cadastros'!$H$5:$L$104,2,FALSE),"Serviço não encontrado"))</f>
        <v/>
      </c>
      <c r="J92" s="2" t="n"/>
      <c r="K92" s="2" t="n"/>
      <c r="L92" s="2" t="n"/>
      <c r="M92" s="37">
        <f>IF(H92="","",IFERROR(VLOOKUP(H92,'Cadastros'!$H$5:$L$104,3,FALSE),0))</f>
        <v/>
      </c>
      <c r="N92" s="38" t="n"/>
      <c r="O92" s="39" t="n"/>
      <c r="P92" s="40">
        <f>IF(H92="","",IFERROR(VLOOKUP(H92,'Cadastros'!$H$5:$L$104,4,FALSE),0))</f>
        <v/>
      </c>
      <c r="Q92" s="39" t="n"/>
      <c r="R92" s="40">
        <f>IF(A92="","",O92+P92-Q92)</f>
        <v/>
      </c>
      <c r="S92" s="40">
        <f>IF(H92="","",IFERROR(VLOOKUP(H92,'Cadastros'!$H$5:$L$104,5,FALSE),0))</f>
        <v/>
      </c>
      <c r="T92" s="41">
        <f>IF(A92="","",IFERROR((R92-S92)/R92,0))</f>
        <v/>
      </c>
      <c r="U92" s="12">
        <f>IF(B92="","",IF(D92&lt;&gt;"",D92-B92,TODAY()-B92))</f>
        <v/>
      </c>
      <c r="V92" s="13">
        <f>IF(A92="","",IF(L92="Concluída","Concluída",IF(C92="","Sem previsão",IF(C92&lt;TODAY(),"Atrasada",IF(C92-TODAY()&lt;=2,"Vence em breve","No prazo")))))</f>
        <v/>
      </c>
      <c r="W92" s="4" t="n"/>
    </row>
    <row r="93">
      <c r="A93" s="2" t="n"/>
      <c r="B93" s="36" t="n"/>
      <c r="C93" s="36" t="n"/>
      <c r="D93" s="36" t="n"/>
      <c r="E93" s="4" t="n"/>
      <c r="F93" s="5" t="n"/>
      <c r="G93" s="2" t="n"/>
      <c r="H93" s="2" t="n"/>
      <c r="I93" s="14">
        <f>IF(H93="","",IFERROR(VLOOKUP(H93,'Cadastros'!$H$5:$L$104,2,FALSE),"Serviço não encontrado"))</f>
        <v/>
      </c>
      <c r="J93" s="2" t="n"/>
      <c r="K93" s="2" t="n"/>
      <c r="L93" s="2" t="n"/>
      <c r="M93" s="42">
        <f>IF(H93="","",IFERROR(VLOOKUP(H93,'Cadastros'!$H$5:$L$104,3,FALSE),0))</f>
        <v/>
      </c>
      <c r="N93" s="38" t="n"/>
      <c r="O93" s="39" t="n"/>
      <c r="P93" s="43">
        <f>IF(H93="","",IFERROR(VLOOKUP(H93,'Cadastros'!$H$5:$L$104,4,FALSE),0))</f>
        <v/>
      </c>
      <c r="Q93" s="39" t="n"/>
      <c r="R93" s="43">
        <f>IF(A93="","",O93+P93-Q93)</f>
        <v/>
      </c>
      <c r="S93" s="43">
        <f>IF(H93="","",IFERROR(VLOOKUP(H93,'Cadastros'!$H$5:$L$104,5,FALSE),0))</f>
        <v/>
      </c>
      <c r="T93" s="44">
        <f>IF(A93="","",IFERROR((R93-S93)/R93,0))</f>
        <v/>
      </c>
      <c r="U93" s="18">
        <f>IF(B93="","",IF(D93&lt;&gt;"",D93-B93,TODAY()-B93))</f>
        <v/>
      </c>
      <c r="V93" s="19">
        <f>IF(A93="","",IF(L93="Concluída","Concluída",IF(C93="","Sem previsão",IF(C93&lt;TODAY(),"Atrasada",IF(C93-TODAY()&lt;=2,"Vence em breve","No prazo")))))</f>
        <v/>
      </c>
      <c r="W93" s="4" t="n"/>
    </row>
    <row r="94">
      <c r="A94" s="2" t="n"/>
      <c r="B94" s="36" t="n"/>
      <c r="C94" s="36" t="n"/>
      <c r="D94" s="36" t="n"/>
      <c r="E94" s="4" t="n"/>
      <c r="F94" s="5" t="n"/>
      <c r="G94" s="2" t="n"/>
      <c r="H94" s="2" t="n"/>
      <c r="I94" s="6">
        <f>IF(H94="","",IFERROR(VLOOKUP(H94,'Cadastros'!$H$5:$L$104,2,FALSE),"Serviço não encontrado"))</f>
        <v/>
      </c>
      <c r="J94" s="2" t="n"/>
      <c r="K94" s="2" t="n"/>
      <c r="L94" s="2" t="n"/>
      <c r="M94" s="37">
        <f>IF(H94="","",IFERROR(VLOOKUP(H94,'Cadastros'!$H$5:$L$104,3,FALSE),0))</f>
        <v/>
      </c>
      <c r="N94" s="38" t="n"/>
      <c r="O94" s="39" t="n"/>
      <c r="P94" s="40">
        <f>IF(H94="","",IFERROR(VLOOKUP(H94,'Cadastros'!$H$5:$L$104,4,FALSE),0))</f>
        <v/>
      </c>
      <c r="Q94" s="39" t="n"/>
      <c r="R94" s="40">
        <f>IF(A94="","",O94+P94-Q94)</f>
        <v/>
      </c>
      <c r="S94" s="40">
        <f>IF(H94="","",IFERROR(VLOOKUP(H94,'Cadastros'!$H$5:$L$104,5,FALSE),0))</f>
        <v/>
      </c>
      <c r="T94" s="41">
        <f>IF(A94="","",IFERROR((R94-S94)/R94,0))</f>
        <v/>
      </c>
      <c r="U94" s="12">
        <f>IF(B94="","",IF(D94&lt;&gt;"",D94-B94,TODAY()-B94))</f>
        <v/>
      </c>
      <c r="V94" s="13">
        <f>IF(A94="","",IF(L94="Concluída","Concluída",IF(C94="","Sem previsão",IF(C94&lt;TODAY(),"Atrasada",IF(C94-TODAY()&lt;=2,"Vence em breve","No prazo")))))</f>
        <v/>
      </c>
      <c r="W94" s="4" t="n"/>
    </row>
    <row r="95">
      <c r="A95" s="2" t="n"/>
      <c r="B95" s="36" t="n"/>
      <c r="C95" s="36" t="n"/>
      <c r="D95" s="36" t="n"/>
      <c r="E95" s="4" t="n"/>
      <c r="F95" s="5" t="n"/>
      <c r="G95" s="2" t="n"/>
      <c r="H95" s="2" t="n"/>
      <c r="I95" s="14">
        <f>IF(H95="","",IFERROR(VLOOKUP(H95,'Cadastros'!$H$5:$L$104,2,FALSE),"Serviço não encontrado"))</f>
        <v/>
      </c>
      <c r="J95" s="2" t="n"/>
      <c r="K95" s="2" t="n"/>
      <c r="L95" s="2" t="n"/>
      <c r="M95" s="42">
        <f>IF(H95="","",IFERROR(VLOOKUP(H95,'Cadastros'!$H$5:$L$104,3,FALSE),0))</f>
        <v/>
      </c>
      <c r="N95" s="38" t="n"/>
      <c r="O95" s="39" t="n"/>
      <c r="P95" s="43">
        <f>IF(H95="","",IFERROR(VLOOKUP(H95,'Cadastros'!$H$5:$L$104,4,FALSE),0))</f>
        <v/>
      </c>
      <c r="Q95" s="39" t="n"/>
      <c r="R95" s="43">
        <f>IF(A95="","",O95+P95-Q95)</f>
        <v/>
      </c>
      <c r="S95" s="43">
        <f>IF(H95="","",IFERROR(VLOOKUP(H95,'Cadastros'!$H$5:$L$104,5,FALSE),0))</f>
        <v/>
      </c>
      <c r="T95" s="44">
        <f>IF(A95="","",IFERROR((R95-S95)/R95,0))</f>
        <v/>
      </c>
      <c r="U95" s="18">
        <f>IF(B95="","",IF(D95&lt;&gt;"",D95-B95,TODAY()-B95))</f>
        <v/>
      </c>
      <c r="V95" s="19">
        <f>IF(A95="","",IF(L95="Concluída","Concluída",IF(C95="","Sem previsão",IF(C95&lt;TODAY(),"Atrasada",IF(C95-TODAY()&lt;=2,"Vence em breve","No prazo")))))</f>
        <v/>
      </c>
      <c r="W95" s="4" t="n"/>
    </row>
    <row r="96">
      <c r="A96" s="2" t="n"/>
      <c r="B96" s="36" t="n"/>
      <c r="C96" s="36" t="n"/>
      <c r="D96" s="36" t="n"/>
      <c r="E96" s="4" t="n"/>
      <c r="F96" s="5" t="n"/>
      <c r="G96" s="2" t="n"/>
      <c r="H96" s="2" t="n"/>
      <c r="I96" s="6">
        <f>IF(H96="","",IFERROR(VLOOKUP(H96,'Cadastros'!$H$5:$L$104,2,FALSE),"Serviço não encontrado"))</f>
        <v/>
      </c>
      <c r="J96" s="2" t="n"/>
      <c r="K96" s="2" t="n"/>
      <c r="L96" s="2" t="n"/>
      <c r="M96" s="37">
        <f>IF(H96="","",IFERROR(VLOOKUP(H96,'Cadastros'!$H$5:$L$104,3,FALSE),0))</f>
        <v/>
      </c>
      <c r="N96" s="38" t="n"/>
      <c r="O96" s="39" t="n"/>
      <c r="P96" s="40">
        <f>IF(H96="","",IFERROR(VLOOKUP(H96,'Cadastros'!$H$5:$L$104,4,FALSE),0))</f>
        <v/>
      </c>
      <c r="Q96" s="39" t="n"/>
      <c r="R96" s="40">
        <f>IF(A96="","",O96+P96-Q96)</f>
        <v/>
      </c>
      <c r="S96" s="40">
        <f>IF(H96="","",IFERROR(VLOOKUP(H96,'Cadastros'!$H$5:$L$104,5,FALSE),0))</f>
        <v/>
      </c>
      <c r="T96" s="41">
        <f>IF(A96="","",IFERROR((R96-S96)/R96,0))</f>
        <v/>
      </c>
      <c r="U96" s="12">
        <f>IF(B96="","",IF(D96&lt;&gt;"",D96-B96,TODAY()-B96))</f>
        <v/>
      </c>
      <c r="V96" s="13">
        <f>IF(A96="","",IF(L96="Concluída","Concluída",IF(C96="","Sem previsão",IF(C96&lt;TODAY(),"Atrasada",IF(C96-TODAY()&lt;=2,"Vence em breve","No prazo")))))</f>
        <v/>
      </c>
      <c r="W96" s="4" t="n"/>
    </row>
    <row r="97">
      <c r="A97" s="2" t="n"/>
      <c r="B97" s="36" t="n"/>
      <c r="C97" s="36" t="n"/>
      <c r="D97" s="36" t="n"/>
      <c r="E97" s="4" t="n"/>
      <c r="F97" s="5" t="n"/>
      <c r="G97" s="2" t="n"/>
      <c r="H97" s="2" t="n"/>
      <c r="I97" s="14">
        <f>IF(H97="","",IFERROR(VLOOKUP(H97,'Cadastros'!$H$5:$L$104,2,FALSE),"Serviço não encontrado"))</f>
        <v/>
      </c>
      <c r="J97" s="2" t="n"/>
      <c r="K97" s="2" t="n"/>
      <c r="L97" s="2" t="n"/>
      <c r="M97" s="42">
        <f>IF(H97="","",IFERROR(VLOOKUP(H97,'Cadastros'!$H$5:$L$104,3,FALSE),0))</f>
        <v/>
      </c>
      <c r="N97" s="38" t="n"/>
      <c r="O97" s="39" t="n"/>
      <c r="P97" s="43">
        <f>IF(H97="","",IFERROR(VLOOKUP(H97,'Cadastros'!$H$5:$L$104,4,FALSE),0))</f>
        <v/>
      </c>
      <c r="Q97" s="39" t="n"/>
      <c r="R97" s="43">
        <f>IF(A97="","",O97+P97-Q97)</f>
        <v/>
      </c>
      <c r="S97" s="43">
        <f>IF(H97="","",IFERROR(VLOOKUP(H97,'Cadastros'!$H$5:$L$104,5,FALSE),0))</f>
        <v/>
      </c>
      <c r="T97" s="44">
        <f>IF(A97="","",IFERROR((R97-S97)/R97,0))</f>
        <v/>
      </c>
      <c r="U97" s="18">
        <f>IF(B97="","",IF(D97&lt;&gt;"",D97-B97,TODAY()-B97))</f>
        <v/>
      </c>
      <c r="V97" s="19">
        <f>IF(A97="","",IF(L97="Concluída","Concluída",IF(C97="","Sem previsão",IF(C97&lt;TODAY(),"Atrasada",IF(C97-TODAY()&lt;=2,"Vence em breve","No prazo")))))</f>
        <v/>
      </c>
      <c r="W97" s="4" t="n"/>
    </row>
    <row r="98">
      <c r="A98" s="2" t="n"/>
      <c r="B98" s="36" t="n"/>
      <c r="C98" s="36" t="n"/>
      <c r="D98" s="36" t="n"/>
      <c r="E98" s="4" t="n"/>
      <c r="F98" s="5" t="n"/>
      <c r="G98" s="2" t="n"/>
      <c r="H98" s="2" t="n"/>
      <c r="I98" s="6">
        <f>IF(H98="","",IFERROR(VLOOKUP(H98,'Cadastros'!$H$5:$L$104,2,FALSE),"Serviço não encontrado"))</f>
        <v/>
      </c>
      <c r="J98" s="2" t="n"/>
      <c r="K98" s="2" t="n"/>
      <c r="L98" s="2" t="n"/>
      <c r="M98" s="37">
        <f>IF(H98="","",IFERROR(VLOOKUP(H98,'Cadastros'!$H$5:$L$104,3,FALSE),0))</f>
        <v/>
      </c>
      <c r="N98" s="38" t="n"/>
      <c r="O98" s="39" t="n"/>
      <c r="P98" s="40">
        <f>IF(H98="","",IFERROR(VLOOKUP(H98,'Cadastros'!$H$5:$L$104,4,FALSE),0))</f>
        <v/>
      </c>
      <c r="Q98" s="39" t="n"/>
      <c r="R98" s="40">
        <f>IF(A98="","",O98+P98-Q98)</f>
        <v/>
      </c>
      <c r="S98" s="40">
        <f>IF(H98="","",IFERROR(VLOOKUP(H98,'Cadastros'!$H$5:$L$104,5,FALSE),0))</f>
        <v/>
      </c>
      <c r="T98" s="41">
        <f>IF(A98="","",IFERROR((R98-S98)/R98,0))</f>
        <v/>
      </c>
      <c r="U98" s="12">
        <f>IF(B98="","",IF(D98&lt;&gt;"",D98-B98,TODAY()-B98))</f>
        <v/>
      </c>
      <c r="V98" s="13">
        <f>IF(A98="","",IF(L98="Concluída","Concluída",IF(C98="","Sem previsão",IF(C98&lt;TODAY(),"Atrasada",IF(C98-TODAY()&lt;=2,"Vence em breve","No prazo")))))</f>
        <v/>
      </c>
      <c r="W98" s="4" t="n"/>
    </row>
    <row r="99">
      <c r="A99" s="2" t="n"/>
      <c r="B99" s="36" t="n"/>
      <c r="C99" s="36" t="n"/>
      <c r="D99" s="36" t="n"/>
      <c r="E99" s="4" t="n"/>
      <c r="F99" s="5" t="n"/>
      <c r="G99" s="2" t="n"/>
      <c r="H99" s="2" t="n"/>
      <c r="I99" s="14">
        <f>IF(H99="","",IFERROR(VLOOKUP(H99,'Cadastros'!$H$5:$L$104,2,FALSE),"Serviço não encontrado"))</f>
        <v/>
      </c>
      <c r="J99" s="2" t="n"/>
      <c r="K99" s="2" t="n"/>
      <c r="L99" s="2" t="n"/>
      <c r="M99" s="42">
        <f>IF(H99="","",IFERROR(VLOOKUP(H99,'Cadastros'!$H$5:$L$104,3,FALSE),0))</f>
        <v/>
      </c>
      <c r="N99" s="38" t="n"/>
      <c r="O99" s="39" t="n"/>
      <c r="P99" s="43">
        <f>IF(H99="","",IFERROR(VLOOKUP(H99,'Cadastros'!$H$5:$L$104,4,FALSE),0))</f>
        <v/>
      </c>
      <c r="Q99" s="39" t="n"/>
      <c r="R99" s="43">
        <f>IF(A99="","",O99+P99-Q99)</f>
        <v/>
      </c>
      <c r="S99" s="43">
        <f>IF(H99="","",IFERROR(VLOOKUP(H99,'Cadastros'!$H$5:$L$104,5,FALSE),0))</f>
        <v/>
      </c>
      <c r="T99" s="44">
        <f>IF(A99="","",IFERROR((R99-S99)/R99,0))</f>
        <v/>
      </c>
      <c r="U99" s="18">
        <f>IF(B99="","",IF(D99&lt;&gt;"",D99-B99,TODAY()-B99))</f>
        <v/>
      </c>
      <c r="V99" s="19">
        <f>IF(A99="","",IF(L99="Concluída","Concluída",IF(C99="","Sem previsão",IF(C99&lt;TODAY(),"Atrasada",IF(C99-TODAY()&lt;=2,"Vence em breve","No prazo")))))</f>
        <v/>
      </c>
      <c r="W99" s="4" t="n"/>
    </row>
    <row r="100">
      <c r="A100" s="2" t="n"/>
      <c r="B100" s="36" t="n"/>
      <c r="C100" s="36" t="n"/>
      <c r="D100" s="36" t="n"/>
      <c r="E100" s="4" t="n"/>
      <c r="F100" s="5" t="n"/>
      <c r="G100" s="2" t="n"/>
      <c r="H100" s="2" t="n"/>
      <c r="I100" s="6">
        <f>IF(H100="","",IFERROR(VLOOKUP(H100,'Cadastros'!$H$5:$L$104,2,FALSE),"Serviço não encontrado"))</f>
        <v/>
      </c>
      <c r="J100" s="2" t="n"/>
      <c r="K100" s="2" t="n"/>
      <c r="L100" s="2" t="n"/>
      <c r="M100" s="37">
        <f>IF(H100="","",IFERROR(VLOOKUP(H100,'Cadastros'!$H$5:$L$104,3,FALSE),0))</f>
        <v/>
      </c>
      <c r="N100" s="38" t="n"/>
      <c r="O100" s="39" t="n"/>
      <c r="P100" s="40">
        <f>IF(H100="","",IFERROR(VLOOKUP(H100,'Cadastros'!$H$5:$L$104,4,FALSE),0))</f>
        <v/>
      </c>
      <c r="Q100" s="39" t="n"/>
      <c r="R100" s="40">
        <f>IF(A100="","",O100+P100-Q100)</f>
        <v/>
      </c>
      <c r="S100" s="40">
        <f>IF(H100="","",IFERROR(VLOOKUP(H100,'Cadastros'!$H$5:$L$104,5,FALSE),0))</f>
        <v/>
      </c>
      <c r="T100" s="41">
        <f>IF(A100="","",IFERROR((R100-S100)/R100,0))</f>
        <v/>
      </c>
      <c r="U100" s="12">
        <f>IF(B100="","",IF(D100&lt;&gt;"",D100-B100,TODAY()-B100))</f>
        <v/>
      </c>
      <c r="V100" s="13">
        <f>IF(A100="","",IF(L100="Concluída","Concluída",IF(C100="","Sem previsão",IF(C100&lt;TODAY(),"Atrasada",IF(C100-TODAY()&lt;=2,"Vence em breve","No prazo")))))</f>
        <v/>
      </c>
      <c r="W100" s="4" t="n"/>
    </row>
    <row r="101">
      <c r="A101" s="2" t="n"/>
      <c r="B101" s="36" t="n"/>
      <c r="C101" s="36" t="n"/>
      <c r="D101" s="36" t="n"/>
      <c r="E101" s="4" t="n"/>
      <c r="F101" s="5" t="n"/>
      <c r="G101" s="2" t="n"/>
      <c r="H101" s="2" t="n"/>
      <c r="I101" s="14">
        <f>IF(H101="","",IFERROR(VLOOKUP(H101,'Cadastros'!$H$5:$L$104,2,FALSE),"Serviço não encontrado"))</f>
        <v/>
      </c>
      <c r="J101" s="2" t="n"/>
      <c r="K101" s="2" t="n"/>
      <c r="L101" s="2" t="n"/>
      <c r="M101" s="42">
        <f>IF(H101="","",IFERROR(VLOOKUP(H101,'Cadastros'!$H$5:$L$104,3,FALSE),0))</f>
        <v/>
      </c>
      <c r="N101" s="38" t="n"/>
      <c r="O101" s="39" t="n"/>
      <c r="P101" s="43">
        <f>IF(H101="","",IFERROR(VLOOKUP(H101,'Cadastros'!$H$5:$L$104,4,FALSE),0))</f>
        <v/>
      </c>
      <c r="Q101" s="39" t="n"/>
      <c r="R101" s="43">
        <f>IF(A101="","",O101+P101-Q101)</f>
        <v/>
      </c>
      <c r="S101" s="43">
        <f>IF(H101="","",IFERROR(VLOOKUP(H101,'Cadastros'!$H$5:$L$104,5,FALSE),0))</f>
        <v/>
      </c>
      <c r="T101" s="44">
        <f>IF(A101="","",IFERROR((R101-S101)/R101,0))</f>
        <v/>
      </c>
      <c r="U101" s="18">
        <f>IF(B101="","",IF(D101&lt;&gt;"",D101-B101,TODAY()-B101))</f>
        <v/>
      </c>
      <c r="V101" s="19">
        <f>IF(A101="","",IF(L101="Concluída","Concluída",IF(C101="","Sem previsão",IF(C101&lt;TODAY(),"Atrasada",IF(C101-TODAY()&lt;=2,"Vence em breve","No prazo")))))</f>
        <v/>
      </c>
      <c r="W101" s="4" t="n"/>
    </row>
  </sheetData>
  <autoFilter ref="A1:W101"/>
  <conditionalFormatting sqref="K2:K101">
    <cfRule type="expression" priority="1" dxfId="0">
      <formula>$K2="Urgente"</formula>
    </cfRule>
    <cfRule type="expression" priority="2" dxfId="1">
      <formula>$K2="Alta"</formula>
    </cfRule>
  </conditionalFormatting>
  <conditionalFormatting sqref="L2:L101">
    <cfRule type="expression" priority="3" dxfId="2">
      <formula>$L2="Concluída"</formula>
    </cfRule>
    <cfRule type="expression" priority="4" dxfId="3">
      <formula>$L2="Aguardando peça"</formula>
    </cfRule>
  </conditionalFormatting>
  <conditionalFormatting sqref="V2:V101">
    <cfRule type="expression" priority="5" dxfId="0">
      <formula>$V2="Atrasada"</formula>
    </cfRule>
    <cfRule type="expression" priority="6" dxfId="3">
      <formula>$V2="Vence em breve"</formula>
    </cfRule>
    <cfRule type="expression" priority="7" dxfId="2">
      <formula>$V2="No prazo"</formula>
    </cfRule>
  </conditionalFormatting>
  <conditionalFormatting sqref="T2:T101">
    <cfRule type="expression" priority="8" dxfId="2">
      <formula>AND($T2&lt;&gt;"",$T2&gt;=0.30)</formula>
    </cfRule>
    <cfRule type="expression" priority="9" dxfId="0">
      <formula>AND($T2&lt;&gt;"",$T2&lt;0.15)</formula>
    </cfRule>
  </conditionalFormatting>
  <dataValidations count="7">
    <dataValidation sqref="K2:K101" showErrorMessage="1" showInputMessage="1" allowBlank="1" type="list">
      <formula1>"Baixa,Média,Alta,Urgente"</formula1>
    </dataValidation>
    <dataValidation sqref="L2:L101" showErrorMessage="1" showInputMessage="1" allowBlank="1" type="list">
      <formula1>"Aberta,Em análise,Aguardando peça,Em execução,Concluída,Cancelada"</formula1>
    </dataValidation>
    <dataValidation sqref="H2:H101" showErrorMessage="1" showInputMessage="1" allowBlank="1" type="list">
      <formula1>"SRV-001,SRV-002,SRV-003,SRV-004,SRV-005,SRV-006"</formula1>
    </dataValidation>
    <dataValidation sqref="J2:J101" showErrorMessage="1" showInputMessage="1" allowBlank="1" type="list">
      <formula1>"Marcos Ribeiro,Daniela Martins,Eduardo Gomes,Patrícia Rocha"</formula1>
    </dataValidation>
    <dataValidation sqref="N2:N101" showErrorMessage="1" showInputMessage="1" allowBlank="1" type="decimal" operator="greaterThanOrEqual">
      <formula1>0</formula1>
    </dataValidation>
    <dataValidation sqref="O2:O101" showErrorMessage="1" showInputMessage="1" allowBlank="1" type="decimal" operator="greaterThanOrEqual">
      <formula1>0</formula1>
    </dataValidation>
    <dataValidation sqref="Q2:Q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34155"/>
    <outlinePr summaryBelow="1" summaryRight="1"/>
    <pageSetUpPr/>
  </sheetPr>
  <dimension ref="A1:L20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8" customWidth="1" min="3" max="3"/>
    <col width="18" customWidth="1" min="4" max="4"/>
    <col width="29" customWidth="1" min="5" max="5"/>
    <col width="19" customWidth="1" min="6" max="6"/>
    <col width="32" customWidth="1" min="7" max="7"/>
    <col width="18" customWidth="1" min="8" max="8"/>
    <col width="30" customWidth="1" min="9" max="9"/>
    <col width="16" customWidth="1" min="10" max="10"/>
    <col width="25" customWidth="1" min="11" max="11"/>
    <col width="19" customWidth="1" min="12" max="12"/>
  </cols>
  <sheetData>
    <row r="1" ht="30" customHeight="1">
      <c r="A1" s="20" t="inlineStr">
        <is>
          <t>Central de Cadastros — alimente a base e acelere cada OS</t>
        </is>
      </c>
    </row>
    <row r="2"/>
    <row r="3">
      <c r="A3" s="21" t="inlineStr">
        <is>
          <t>Base de clientes</t>
        </is>
      </c>
      <c r="H3" s="21" t="inlineStr">
        <is>
          <t>Catálogo de serviços</t>
        </is>
      </c>
    </row>
    <row r="4">
      <c r="A4" s="1" t="inlineStr">
        <is>
          <t>Cliente</t>
        </is>
      </c>
      <c r="B4" s="1" t="inlineStr">
        <is>
          <t>CNPJ/CPF</t>
        </is>
      </c>
      <c r="C4" s="1" t="inlineStr">
        <is>
          <t>Cidade</t>
        </is>
      </c>
      <c r="D4" s="1" t="inlineStr">
        <is>
          <t>Telefone</t>
        </is>
      </c>
      <c r="E4" s="1" t="inlineStr">
        <is>
          <t>E-mail</t>
        </is>
      </c>
      <c r="F4" s="1" t="inlineStr">
        <is>
          <t>Regime tributário</t>
        </is>
      </c>
      <c r="G4" s="1" t="inlineStr">
        <is>
          <t>Observações LGPD/ANPD</t>
        </is>
      </c>
      <c r="H4" s="1" t="inlineStr">
        <is>
          <t>Código do serviço</t>
        </is>
      </c>
      <c r="I4" s="1" t="inlineStr">
        <is>
          <t>Descrição</t>
        </is>
      </c>
      <c r="J4" s="1" t="inlineStr">
        <is>
          <t>Horas estimadas</t>
        </is>
      </c>
      <c r="K4" s="1" t="inlineStr">
        <is>
          <t>Valor padrão da mão de obra</t>
        </is>
      </c>
      <c r="L4" s="1" t="inlineStr">
        <is>
          <t>Custo interno padrão</t>
        </is>
      </c>
    </row>
    <row r="5">
      <c r="A5" s="4" t="inlineStr">
        <is>
          <t>João Silva</t>
        </is>
      </c>
      <c r="B5" s="5" t="inlineStr">
        <is>
          <t>123.456.789-09</t>
        </is>
      </c>
      <c r="C5" s="4" t="inlineStr">
        <is>
          <t>São Paulo</t>
        </is>
      </c>
      <c r="D5" s="4" t="inlineStr">
        <is>
          <t>(11) 98888-1001</t>
        </is>
      </c>
      <c r="E5" s="4" t="inlineStr">
        <is>
          <t>joao.silva@exemplo.com</t>
        </is>
      </c>
      <c r="F5" s="2" t="inlineStr">
        <is>
          <t>Pessoa Física</t>
        </is>
      </c>
      <c r="G5" s="4" t="inlineStr">
        <is>
          <t>Contato autorizado para atendimento.</t>
        </is>
      </c>
      <c r="H5" s="2" t="inlineStr">
        <is>
          <t>SRV-001</t>
        </is>
      </c>
      <c r="I5" s="4" t="inlineStr">
        <is>
          <t>Manutenção de ar-condicionado</t>
        </is>
      </c>
      <c r="J5" s="38" t="n">
        <v>3</v>
      </c>
      <c r="K5" s="39" t="n">
        <v>420</v>
      </c>
      <c r="L5" s="39" t="n">
        <v>230</v>
      </c>
    </row>
    <row r="6">
      <c r="A6" s="4" t="inlineStr">
        <is>
          <t>Maria Oliveira</t>
        </is>
      </c>
      <c r="B6" s="5" t="inlineStr">
        <is>
          <t>234.567.890-18</t>
        </is>
      </c>
      <c r="C6" s="4" t="inlineStr">
        <is>
          <t>Rio de Janeiro</t>
        </is>
      </c>
      <c r="D6" s="4" t="inlineStr">
        <is>
          <t>(21) 98888-1002</t>
        </is>
      </c>
      <c r="E6" s="4" t="inlineStr">
        <is>
          <t>maria.oliveira@exemplo.com</t>
        </is>
      </c>
      <c r="F6" s="2" t="inlineStr">
        <is>
          <t>Pessoa Física</t>
        </is>
      </c>
      <c r="G6" s="4" t="inlineStr">
        <is>
          <t>Contato autorizado para atendimento.</t>
        </is>
      </c>
      <c r="H6" s="2" t="inlineStr">
        <is>
          <t>SRV-002</t>
        </is>
      </c>
      <c r="I6" s="4" t="inlineStr">
        <is>
          <t>Reparo elétrico</t>
        </is>
      </c>
      <c r="J6" s="38" t="n">
        <v>4</v>
      </c>
      <c r="K6" s="39" t="n">
        <v>560</v>
      </c>
      <c r="L6" s="39" t="n">
        <v>340</v>
      </c>
    </row>
    <row r="7">
      <c r="A7" s="4" t="inlineStr">
        <is>
          <t>Pedro Santos</t>
        </is>
      </c>
      <c r="B7" s="5" t="inlineStr">
        <is>
          <t>345.678.901-27</t>
        </is>
      </c>
      <c r="C7" s="4" t="inlineStr">
        <is>
          <t>Belo Horizonte</t>
        </is>
      </c>
      <c r="D7" s="4" t="inlineStr">
        <is>
          <t>(31) 98888-1003</t>
        </is>
      </c>
      <c r="E7" s="4" t="inlineStr">
        <is>
          <t>pedro.santos@exemplo.com</t>
        </is>
      </c>
      <c r="F7" s="2" t="inlineStr">
        <is>
          <t>Pessoa Física</t>
        </is>
      </c>
      <c r="G7" s="4" t="inlineStr">
        <is>
          <t>Dados restritos ao atendimento.</t>
        </is>
      </c>
      <c r="H7" s="2" t="inlineStr">
        <is>
          <t>SRV-003</t>
        </is>
      </c>
      <c r="I7" s="4" t="inlineStr">
        <is>
          <t>Instalação de CFTV</t>
        </is>
      </c>
      <c r="J7" s="38" t="n">
        <v>8</v>
      </c>
      <c r="K7" s="39" t="n">
        <v>1200</v>
      </c>
      <c r="L7" s="39" t="n">
        <v>650</v>
      </c>
    </row>
    <row r="8">
      <c r="A8" s="4" t="inlineStr">
        <is>
          <t>Ana Souza</t>
        </is>
      </c>
      <c r="B8" s="5" t="inlineStr">
        <is>
          <t>456.789.012-36</t>
        </is>
      </c>
      <c r="C8" s="4" t="inlineStr">
        <is>
          <t>Curitiba</t>
        </is>
      </c>
      <c r="D8" s="4" t="inlineStr">
        <is>
          <t>(41) 98888-1004</t>
        </is>
      </c>
      <c r="E8" s="4" t="inlineStr">
        <is>
          <t>ana.souza@exemplo.com</t>
        </is>
      </c>
      <c r="F8" s="2" t="inlineStr">
        <is>
          <t>Pessoa Física</t>
        </is>
      </c>
      <c r="G8" s="4" t="inlineStr">
        <is>
          <t>Contato autorizado para atendimento.</t>
        </is>
      </c>
      <c r="H8" s="2" t="inlineStr">
        <is>
          <t>SRV-004</t>
        </is>
      </c>
      <c r="I8" s="4" t="inlineStr">
        <is>
          <t>Manutenção hidráulica</t>
        </is>
      </c>
      <c r="J8" s="38" t="n">
        <v>3.5</v>
      </c>
      <c r="K8" s="39" t="n">
        <v>480</v>
      </c>
      <c r="L8" s="39" t="n">
        <v>280</v>
      </c>
    </row>
    <row r="9">
      <c r="A9" s="4" t="inlineStr">
        <is>
          <t>Carlos Pereira</t>
        </is>
      </c>
      <c r="B9" s="5" t="inlineStr">
        <is>
          <t>567.890.123-45</t>
        </is>
      </c>
      <c r="C9" s="4" t="inlineStr">
        <is>
          <t>Porto Alegre</t>
        </is>
      </c>
      <c r="D9" s="4" t="inlineStr">
        <is>
          <t>(51) 98888-1005</t>
        </is>
      </c>
      <c r="E9" s="4" t="inlineStr">
        <is>
          <t>carlos.pereira@exemplo.com</t>
        </is>
      </c>
      <c r="F9" s="2" t="inlineStr">
        <is>
          <t>Pessoa Física</t>
        </is>
      </c>
      <c r="G9" s="4" t="inlineStr">
        <is>
          <t>Dados restritos ao atendimento.</t>
        </is>
      </c>
      <c r="H9" s="2" t="inlineStr">
        <is>
          <t>SRV-005</t>
        </is>
      </c>
      <c r="I9" s="4" t="inlineStr">
        <is>
          <t>Conserto de impressora</t>
        </is>
      </c>
      <c r="J9" s="38" t="n">
        <v>2</v>
      </c>
      <c r="K9" s="39" t="n">
        <v>250</v>
      </c>
      <c r="L9" s="39" t="n">
        <v>150</v>
      </c>
    </row>
    <row r="10">
      <c r="A10" s="4" t="inlineStr">
        <is>
          <t>Juliana Costa</t>
        </is>
      </c>
      <c r="B10" s="5" t="inlineStr">
        <is>
          <t>678.901.234-54</t>
        </is>
      </c>
      <c r="C10" s="4" t="inlineStr">
        <is>
          <t>Salvador</t>
        </is>
      </c>
      <c r="D10" s="4" t="inlineStr">
        <is>
          <t>(71) 98888-1006</t>
        </is>
      </c>
      <c r="E10" s="4" t="inlineStr">
        <is>
          <t>juliana.costa@exemplo.com</t>
        </is>
      </c>
      <c r="F10" s="2" t="inlineStr">
        <is>
          <t>Pessoa Física</t>
        </is>
      </c>
      <c r="G10" s="4" t="inlineStr">
        <is>
          <t>Contato autorizado para atendimento.</t>
        </is>
      </c>
      <c r="H10" s="2" t="inlineStr">
        <is>
          <t>SRV-006</t>
        </is>
      </c>
      <c r="I10" s="4" t="inlineStr">
        <is>
          <t>Suporte de rede</t>
        </is>
      </c>
      <c r="J10" s="38" t="n">
        <v>5</v>
      </c>
      <c r="K10" s="39" t="n">
        <v>750</v>
      </c>
      <c r="L10" s="39" t="n">
        <v>430</v>
      </c>
    </row>
    <row r="11">
      <c r="A11" s="4" t="inlineStr">
        <is>
          <t>Rafael Almeida</t>
        </is>
      </c>
      <c r="B11" s="5" t="inlineStr">
        <is>
          <t>789.012.345-63</t>
        </is>
      </c>
      <c r="C11" s="4" t="inlineStr">
        <is>
          <t>Recife</t>
        </is>
      </c>
      <c r="D11" s="4" t="inlineStr">
        <is>
          <t>(81) 98888-1007</t>
        </is>
      </c>
      <c r="E11" s="4" t="inlineStr">
        <is>
          <t>rafael.almeida@exemplo.com</t>
        </is>
      </c>
      <c r="F11" s="2" t="inlineStr">
        <is>
          <t>Pessoa Física</t>
        </is>
      </c>
      <c r="G11" s="4" t="inlineStr">
        <is>
          <t>Contato autorizado para atendimento.</t>
        </is>
      </c>
      <c r="H11" s="2" t="n"/>
      <c r="I11" s="4" t="n"/>
      <c r="J11" s="38" t="n"/>
      <c r="K11" s="39" t="n"/>
      <c r="L11" s="39" t="n"/>
    </row>
    <row r="12">
      <c r="A12" s="4" t="inlineStr">
        <is>
          <t>Camila Ferreira</t>
        </is>
      </c>
      <c r="B12" s="5" t="inlineStr">
        <is>
          <t>890.123.456-72</t>
        </is>
      </c>
      <c r="C12" s="4" t="inlineStr">
        <is>
          <t>Fortaleza</t>
        </is>
      </c>
      <c r="D12" s="4" t="inlineStr">
        <is>
          <t>(85) 98888-1008</t>
        </is>
      </c>
      <c r="E12" s="4" t="inlineStr">
        <is>
          <t>camila.ferreira@exemplo.com</t>
        </is>
      </c>
      <c r="F12" s="2" t="inlineStr">
        <is>
          <t>Pessoa Física</t>
        </is>
      </c>
      <c r="G12" s="4" t="inlineStr">
        <is>
          <t>Contato autorizado para atendimento.</t>
        </is>
      </c>
      <c r="H12" s="2" t="n"/>
      <c r="I12" s="4" t="n"/>
      <c r="J12" s="38" t="n"/>
      <c r="K12" s="39" t="n"/>
      <c r="L12" s="39" t="n"/>
    </row>
    <row r="13">
      <c r="A13" s="4" t="inlineStr">
        <is>
          <t>Lucas Rodrigues</t>
        </is>
      </c>
      <c r="B13" s="5" t="inlineStr">
        <is>
          <t>901.234.567-81</t>
        </is>
      </c>
      <c r="C13" s="4" t="inlineStr">
        <is>
          <t>Brasília</t>
        </is>
      </c>
      <c r="D13" s="4" t="inlineStr">
        <is>
          <t>(61) 98888-1009</t>
        </is>
      </c>
      <c r="E13" s="4" t="inlineStr">
        <is>
          <t>lucas.rodrigues@exemplo.com</t>
        </is>
      </c>
      <c r="F13" s="2" t="inlineStr">
        <is>
          <t>Pessoa Física</t>
        </is>
      </c>
      <c r="G13" s="4" t="inlineStr">
        <is>
          <t>Contato autorizado para atendimento.</t>
        </is>
      </c>
      <c r="H13" s="2" t="n"/>
      <c r="I13" s="4" t="n"/>
      <c r="J13" s="38" t="n"/>
      <c r="K13" s="39" t="n"/>
      <c r="L13" s="39" t="n"/>
    </row>
    <row r="14">
      <c r="A14" s="4" t="inlineStr">
        <is>
          <t>Fernanda Lima</t>
        </is>
      </c>
      <c r="B14" s="5" t="inlineStr">
        <is>
          <t>012.345.678-90</t>
        </is>
      </c>
      <c r="C14" s="4" t="inlineStr">
        <is>
          <t>Campinas</t>
        </is>
      </c>
      <c r="D14" s="4" t="inlineStr">
        <is>
          <t>(19) 98888-1010</t>
        </is>
      </c>
      <c r="E14" s="4" t="inlineStr">
        <is>
          <t>fernanda.lima@exemplo.com</t>
        </is>
      </c>
      <c r="F14" s="2" t="inlineStr">
        <is>
          <t>Pessoa Física</t>
        </is>
      </c>
      <c r="G14" s="4" t="inlineStr">
        <is>
          <t>Contato autorizado para atendimento.</t>
        </is>
      </c>
      <c r="H14" s="2" t="n"/>
      <c r="I14" s="4" t="n"/>
      <c r="J14" s="38" t="n"/>
      <c r="K14" s="39" t="n"/>
      <c r="L14" s="39" t="n"/>
    </row>
    <row r="15">
      <c r="A15" s="4" t="n"/>
      <c r="B15" s="5" t="n"/>
      <c r="C15" s="4" t="n"/>
      <c r="D15" s="4" t="n"/>
      <c r="E15" s="4" t="n"/>
      <c r="F15" s="2" t="n"/>
      <c r="G15" s="4" t="n"/>
      <c r="H15" s="2" t="n"/>
      <c r="I15" s="4" t="n"/>
      <c r="J15" s="38" t="n"/>
      <c r="K15" s="39" t="n"/>
      <c r="L15" s="39" t="n"/>
    </row>
    <row r="16">
      <c r="A16" s="4" t="n"/>
      <c r="B16" s="5" t="n"/>
      <c r="C16" s="4" t="n"/>
      <c r="D16" s="4" t="n"/>
      <c r="E16" s="4" t="n"/>
      <c r="F16" s="2" t="n"/>
      <c r="G16" s="4" t="n"/>
      <c r="H16" s="2" t="n"/>
      <c r="I16" s="4" t="n"/>
      <c r="J16" s="38" t="n"/>
      <c r="K16" s="39" t="n"/>
      <c r="L16" s="39" t="n"/>
    </row>
    <row r="17">
      <c r="A17" s="4" t="n"/>
      <c r="B17" s="5" t="n"/>
      <c r="C17" s="4" t="n"/>
      <c r="D17" s="4" t="n"/>
      <c r="E17" s="4" t="n"/>
      <c r="F17" s="2" t="n"/>
      <c r="G17" s="4" t="n"/>
      <c r="H17" s="2" t="n"/>
      <c r="I17" s="4" t="n"/>
      <c r="J17" s="38" t="n"/>
      <c r="K17" s="39" t="n"/>
      <c r="L17" s="39" t="n"/>
    </row>
    <row r="18">
      <c r="A18" s="4" t="n"/>
      <c r="B18" s="5" t="n"/>
      <c r="C18" s="4" t="n"/>
      <c r="D18" s="4" t="n"/>
      <c r="E18" s="4" t="n"/>
      <c r="F18" s="2" t="n"/>
      <c r="G18" s="4" t="n"/>
      <c r="H18" s="2" t="n"/>
      <c r="I18" s="4" t="n"/>
      <c r="J18" s="38" t="n"/>
      <c r="K18" s="39" t="n"/>
      <c r="L18" s="39" t="n"/>
    </row>
    <row r="19">
      <c r="A19" s="4" t="n"/>
      <c r="B19" s="5" t="n"/>
      <c r="C19" s="4" t="n"/>
      <c r="D19" s="4" t="n"/>
      <c r="E19" s="4" t="n"/>
      <c r="F19" s="2" t="n"/>
      <c r="G19" s="4" t="n"/>
      <c r="H19" s="2" t="n"/>
      <c r="I19" s="4" t="n"/>
      <c r="J19" s="38" t="n"/>
      <c r="K19" s="39" t="n"/>
      <c r="L19" s="39" t="n"/>
    </row>
    <row r="20">
      <c r="A20" s="4" t="n"/>
      <c r="B20" s="5" t="n"/>
      <c r="C20" s="4" t="n"/>
      <c r="D20" s="4" t="n"/>
      <c r="E20" s="4" t="n"/>
      <c r="F20" s="2" t="n"/>
      <c r="G20" s="4" t="n"/>
      <c r="H20" s="2" t="n"/>
      <c r="I20" s="4" t="n"/>
      <c r="J20" s="38" t="n"/>
      <c r="K20" s="39" t="n"/>
      <c r="L20" s="39" t="n"/>
    </row>
    <row r="21">
      <c r="A21" s="4" t="n"/>
      <c r="B21" s="5" t="n"/>
      <c r="C21" s="4" t="n"/>
      <c r="D21" s="4" t="n"/>
      <c r="E21" s="4" t="n"/>
      <c r="F21" s="2" t="n"/>
      <c r="G21" s="4" t="n"/>
      <c r="H21" s="2" t="n"/>
      <c r="I21" s="4" t="n"/>
      <c r="J21" s="38" t="n"/>
      <c r="K21" s="39" t="n"/>
      <c r="L21" s="39" t="n"/>
    </row>
    <row r="22">
      <c r="A22" s="4" t="n"/>
      <c r="B22" s="5" t="n"/>
      <c r="C22" s="4" t="n"/>
      <c r="D22" s="4" t="n"/>
      <c r="E22" s="4" t="n"/>
      <c r="F22" s="2" t="n"/>
      <c r="G22" s="4" t="n"/>
      <c r="H22" s="2" t="n"/>
      <c r="I22" s="4" t="n"/>
      <c r="J22" s="38" t="n"/>
      <c r="K22" s="39" t="n"/>
      <c r="L22" s="39" t="n"/>
    </row>
    <row r="23">
      <c r="A23" s="4" t="n"/>
      <c r="B23" s="5" t="n"/>
      <c r="C23" s="4" t="n"/>
      <c r="D23" s="4" t="n"/>
      <c r="E23" s="4" t="n"/>
      <c r="F23" s="2" t="n"/>
      <c r="G23" s="4" t="n"/>
      <c r="H23" s="2" t="n"/>
      <c r="I23" s="4" t="n"/>
      <c r="J23" s="38" t="n"/>
      <c r="K23" s="39" t="n"/>
      <c r="L23" s="39" t="n"/>
    </row>
    <row r="24">
      <c r="A24" s="4" t="n"/>
      <c r="B24" s="5" t="n"/>
      <c r="C24" s="4" t="n"/>
      <c r="D24" s="4" t="n"/>
      <c r="E24" s="4" t="n"/>
      <c r="F24" s="2" t="n"/>
      <c r="G24" s="4" t="n"/>
      <c r="H24" s="2" t="n"/>
      <c r="I24" s="4" t="n"/>
      <c r="J24" s="38" t="n"/>
      <c r="K24" s="39" t="n"/>
      <c r="L24" s="39" t="n"/>
    </row>
    <row r="25">
      <c r="A25" s="4" t="n"/>
      <c r="B25" s="5" t="n"/>
      <c r="C25" s="4" t="n"/>
      <c r="D25" s="4" t="n"/>
      <c r="E25" s="4" t="n"/>
      <c r="F25" s="2" t="n"/>
      <c r="G25" s="4" t="n"/>
      <c r="H25" s="2" t="n"/>
      <c r="I25" s="4" t="n"/>
      <c r="J25" s="38" t="n"/>
      <c r="K25" s="39" t="n"/>
      <c r="L25" s="39" t="n"/>
    </row>
    <row r="26">
      <c r="A26" s="4" t="n"/>
      <c r="B26" s="5" t="n"/>
      <c r="C26" s="4" t="n"/>
      <c r="D26" s="4" t="n"/>
      <c r="E26" s="4" t="n"/>
      <c r="F26" s="2" t="n"/>
      <c r="G26" s="4" t="n"/>
      <c r="H26" s="2" t="n"/>
      <c r="I26" s="4" t="n"/>
      <c r="J26" s="38" t="n"/>
      <c r="K26" s="39" t="n"/>
      <c r="L26" s="39" t="n"/>
    </row>
    <row r="27">
      <c r="A27" s="4" t="n"/>
      <c r="B27" s="5" t="n"/>
      <c r="C27" s="4" t="n"/>
      <c r="D27" s="4" t="n"/>
      <c r="E27" s="4" t="n"/>
      <c r="F27" s="2" t="n"/>
      <c r="G27" s="4" t="n"/>
      <c r="H27" s="2" t="n"/>
      <c r="I27" s="4" t="n"/>
      <c r="J27" s="38" t="n"/>
      <c r="K27" s="39" t="n"/>
      <c r="L27" s="39" t="n"/>
    </row>
    <row r="28">
      <c r="A28" s="4" t="n"/>
      <c r="B28" s="5" t="n"/>
      <c r="C28" s="4" t="n"/>
      <c r="D28" s="4" t="n"/>
      <c r="E28" s="4" t="n"/>
      <c r="F28" s="2" t="n"/>
      <c r="G28" s="4" t="n"/>
      <c r="H28" s="2" t="n"/>
      <c r="I28" s="4" t="n"/>
      <c r="J28" s="38" t="n"/>
      <c r="K28" s="39" t="n"/>
      <c r="L28" s="39" t="n"/>
    </row>
    <row r="29">
      <c r="A29" s="4" t="n"/>
      <c r="B29" s="5" t="n"/>
      <c r="C29" s="4" t="n"/>
      <c r="D29" s="4" t="n"/>
      <c r="E29" s="4" t="n"/>
      <c r="F29" s="2" t="n"/>
      <c r="G29" s="4" t="n"/>
      <c r="H29" s="2" t="n"/>
      <c r="I29" s="4" t="n"/>
      <c r="J29" s="38" t="n"/>
      <c r="K29" s="39" t="n"/>
      <c r="L29" s="39" t="n"/>
    </row>
    <row r="30">
      <c r="A30" s="4" t="n"/>
      <c r="B30" s="5" t="n"/>
      <c r="C30" s="4" t="n"/>
      <c r="D30" s="4" t="n"/>
      <c r="E30" s="4" t="n"/>
      <c r="F30" s="2" t="n"/>
      <c r="G30" s="4" t="n"/>
      <c r="H30" s="2" t="n"/>
      <c r="I30" s="4" t="n"/>
      <c r="J30" s="38" t="n"/>
      <c r="K30" s="39" t="n"/>
      <c r="L30" s="39" t="n"/>
    </row>
    <row r="31">
      <c r="A31" s="4" t="n"/>
      <c r="B31" s="5" t="n"/>
      <c r="C31" s="4" t="n"/>
      <c r="D31" s="4" t="n"/>
      <c r="E31" s="4" t="n"/>
      <c r="F31" s="2" t="n"/>
      <c r="G31" s="4" t="n"/>
      <c r="H31" s="2" t="n"/>
      <c r="I31" s="4" t="n"/>
      <c r="J31" s="38" t="n"/>
      <c r="K31" s="39" t="n"/>
      <c r="L31" s="39" t="n"/>
    </row>
    <row r="32">
      <c r="A32" s="4" t="n"/>
      <c r="B32" s="5" t="n"/>
      <c r="C32" s="4" t="n"/>
      <c r="D32" s="4" t="n"/>
      <c r="E32" s="4" t="n"/>
      <c r="F32" s="2" t="n"/>
      <c r="G32" s="4" t="n"/>
      <c r="H32" s="2" t="n"/>
      <c r="I32" s="4" t="n"/>
      <c r="J32" s="38" t="n"/>
      <c r="K32" s="39" t="n"/>
      <c r="L32" s="39" t="n"/>
    </row>
    <row r="33">
      <c r="A33" s="4" t="n"/>
      <c r="B33" s="5" t="n"/>
      <c r="C33" s="4" t="n"/>
      <c r="D33" s="4" t="n"/>
      <c r="E33" s="4" t="n"/>
      <c r="F33" s="2" t="n"/>
      <c r="G33" s="4" t="n"/>
      <c r="H33" s="2" t="n"/>
      <c r="I33" s="4" t="n"/>
      <c r="J33" s="38" t="n"/>
      <c r="K33" s="39" t="n"/>
      <c r="L33" s="39" t="n"/>
    </row>
    <row r="34">
      <c r="A34" s="4" t="n"/>
      <c r="B34" s="5" t="n"/>
      <c r="C34" s="4" t="n"/>
      <c r="D34" s="4" t="n"/>
      <c r="E34" s="4" t="n"/>
      <c r="F34" s="2" t="n"/>
      <c r="G34" s="4" t="n"/>
      <c r="H34" s="2" t="n"/>
      <c r="I34" s="4" t="n"/>
      <c r="J34" s="38" t="n"/>
      <c r="K34" s="39" t="n"/>
      <c r="L34" s="39" t="n"/>
    </row>
    <row r="35">
      <c r="A35" s="4" t="n"/>
      <c r="B35" s="5" t="n"/>
      <c r="C35" s="4" t="n"/>
      <c r="D35" s="4" t="n"/>
      <c r="E35" s="4" t="n"/>
      <c r="F35" s="2" t="n"/>
      <c r="G35" s="4" t="n"/>
      <c r="H35" s="2" t="n"/>
      <c r="I35" s="4" t="n"/>
      <c r="J35" s="38" t="n"/>
      <c r="K35" s="39" t="n"/>
      <c r="L35" s="39" t="n"/>
    </row>
    <row r="36">
      <c r="A36" s="4" t="n"/>
      <c r="B36" s="5" t="n"/>
      <c r="C36" s="4" t="n"/>
      <c r="D36" s="4" t="n"/>
      <c r="E36" s="4" t="n"/>
      <c r="F36" s="2" t="n"/>
      <c r="G36" s="4" t="n"/>
      <c r="H36" s="2" t="n"/>
      <c r="I36" s="4" t="n"/>
      <c r="J36" s="38" t="n"/>
      <c r="K36" s="39" t="n"/>
      <c r="L36" s="39" t="n"/>
    </row>
    <row r="37">
      <c r="A37" s="4" t="n"/>
      <c r="B37" s="5" t="n"/>
      <c r="C37" s="4" t="n"/>
      <c r="D37" s="4" t="n"/>
      <c r="E37" s="4" t="n"/>
      <c r="F37" s="2" t="n"/>
      <c r="G37" s="4" t="n"/>
      <c r="H37" s="2" t="n"/>
      <c r="I37" s="4" t="n"/>
      <c r="J37" s="38" t="n"/>
      <c r="K37" s="39" t="n"/>
      <c r="L37" s="39" t="n"/>
    </row>
    <row r="38">
      <c r="A38" s="4" t="n"/>
      <c r="B38" s="5" t="n"/>
      <c r="C38" s="4" t="n"/>
      <c r="D38" s="4" t="n"/>
      <c r="E38" s="4" t="n"/>
      <c r="F38" s="2" t="n"/>
      <c r="G38" s="4" t="n"/>
      <c r="H38" s="2" t="n"/>
      <c r="I38" s="4" t="n"/>
      <c r="J38" s="38" t="n"/>
      <c r="K38" s="39" t="n"/>
      <c r="L38" s="39" t="n"/>
    </row>
    <row r="39">
      <c r="A39" s="4" t="n"/>
      <c r="B39" s="5" t="n"/>
      <c r="C39" s="4" t="n"/>
      <c r="D39" s="4" t="n"/>
      <c r="E39" s="4" t="n"/>
      <c r="F39" s="2" t="n"/>
      <c r="G39" s="4" t="n"/>
      <c r="H39" s="2" t="n"/>
      <c r="I39" s="4" t="n"/>
      <c r="J39" s="38" t="n"/>
      <c r="K39" s="39" t="n"/>
      <c r="L39" s="39" t="n"/>
    </row>
    <row r="40">
      <c r="A40" s="4" t="n"/>
      <c r="B40" s="5" t="n"/>
      <c r="C40" s="4" t="n"/>
      <c r="D40" s="4" t="n"/>
      <c r="E40" s="4" t="n"/>
      <c r="F40" s="2" t="n"/>
      <c r="G40" s="4" t="n"/>
      <c r="H40" s="2" t="n"/>
      <c r="I40" s="4" t="n"/>
      <c r="J40" s="38" t="n"/>
      <c r="K40" s="39" t="n"/>
      <c r="L40" s="39" t="n"/>
    </row>
    <row r="41">
      <c r="A41" s="4" t="n"/>
      <c r="B41" s="5" t="n"/>
      <c r="C41" s="4" t="n"/>
      <c r="D41" s="4" t="n"/>
      <c r="E41" s="4" t="n"/>
      <c r="F41" s="2" t="n"/>
      <c r="G41" s="4" t="n"/>
      <c r="H41" s="2" t="n"/>
      <c r="I41" s="4" t="n"/>
      <c r="J41" s="38" t="n"/>
      <c r="K41" s="39" t="n"/>
      <c r="L41" s="39" t="n"/>
    </row>
    <row r="42">
      <c r="A42" s="4" t="n"/>
      <c r="B42" s="5" t="n"/>
      <c r="C42" s="4" t="n"/>
      <c r="D42" s="4" t="n"/>
      <c r="E42" s="4" t="n"/>
      <c r="F42" s="2" t="n"/>
      <c r="G42" s="4" t="n"/>
      <c r="H42" s="2" t="n"/>
      <c r="I42" s="4" t="n"/>
      <c r="J42" s="38" t="n"/>
      <c r="K42" s="39" t="n"/>
      <c r="L42" s="39" t="n"/>
    </row>
    <row r="43">
      <c r="A43" s="4" t="n"/>
      <c r="B43" s="5" t="n"/>
      <c r="C43" s="4" t="n"/>
      <c r="D43" s="4" t="n"/>
      <c r="E43" s="4" t="n"/>
      <c r="F43" s="2" t="n"/>
      <c r="G43" s="4" t="n"/>
      <c r="H43" s="2" t="n"/>
      <c r="I43" s="4" t="n"/>
      <c r="J43" s="38" t="n"/>
      <c r="K43" s="39" t="n"/>
      <c r="L43" s="39" t="n"/>
    </row>
    <row r="44">
      <c r="A44" s="4" t="n"/>
      <c r="B44" s="5" t="n"/>
      <c r="C44" s="4" t="n"/>
      <c r="D44" s="4" t="n"/>
      <c r="E44" s="4" t="n"/>
      <c r="F44" s="2" t="n"/>
      <c r="G44" s="4" t="n"/>
      <c r="H44" s="2" t="n"/>
      <c r="I44" s="4" t="n"/>
      <c r="J44" s="38" t="n"/>
      <c r="K44" s="39" t="n"/>
      <c r="L44" s="39" t="n"/>
    </row>
    <row r="45">
      <c r="A45" s="4" t="n"/>
      <c r="B45" s="5" t="n"/>
      <c r="C45" s="4" t="n"/>
      <c r="D45" s="4" t="n"/>
      <c r="E45" s="4" t="n"/>
      <c r="F45" s="2" t="n"/>
      <c r="G45" s="4" t="n"/>
      <c r="H45" s="2" t="n"/>
      <c r="I45" s="4" t="n"/>
      <c r="J45" s="38" t="n"/>
      <c r="K45" s="39" t="n"/>
      <c r="L45" s="39" t="n"/>
    </row>
    <row r="46">
      <c r="A46" s="4" t="n"/>
      <c r="B46" s="5" t="n"/>
      <c r="C46" s="4" t="n"/>
      <c r="D46" s="4" t="n"/>
      <c r="E46" s="4" t="n"/>
      <c r="F46" s="2" t="n"/>
      <c r="G46" s="4" t="n"/>
      <c r="H46" s="2" t="n"/>
      <c r="I46" s="4" t="n"/>
      <c r="J46" s="38" t="n"/>
      <c r="K46" s="39" t="n"/>
      <c r="L46" s="39" t="n"/>
    </row>
    <row r="47">
      <c r="A47" s="4" t="n"/>
      <c r="B47" s="5" t="n"/>
      <c r="C47" s="4" t="n"/>
      <c r="D47" s="4" t="n"/>
      <c r="E47" s="4" t="n"/>
      <c r="F47" s="2" t="n"/>
      <c r="G47" s="4" t="n"/>
      <c r="H47" s="2" t="n"/>
      <c r="I47" s="4" t="n"/>
      <c r="J47" s="38" t="n"/>
      <c r="K47" s="39" t="n"/>
      <c r="L47" s="39" t="n"/>
    </row>
    <row r="48">
      <c r="A48" s="4" t="n"/>
      <c r="B48" s="5" t="n"/>
      <c r="C48" s="4" t="n"/>
      <c r="D48" s="4" t="n"/>
      <c r="E48" s="4" t="n"/>
      <c r="F48" s="2" t="n"/>
      <c r="G48" s="4" t="n"/>
      <c r="H48" s="2" t="n"/>
      <c r="I48" s="4" t="n"/>
      <c r="J48" s="38" t="n"/>
      <c r="K48" s="39" t="n"/>
      <c r="L48" s="39" t="n"/>
    </row>
    <row r="49">
      <c r="A49" s="4" t="n"/>
      <c r="B49" s="5" t="n"/>
      <c r="C49" s="4" t="n"/>
      <c r="D49" s="4" t="n"/>
      <c r="E49" s="4" t="n"/>
      <c r="F49" s="2" t="n"/>
      <c r="G49" s="4" t="n"/>
      <c r="H49" s="2" t="n"/>
      <c r="I49" s="4" t="n"/>
      <c r="J49" s="38" t="n"/>
      <c r="K49" s="39" t="n"/>
      <c r="L49" s="39" t="n"/>
    </row>
    <row r="50">
      <c r="A50" s="4" t="n"/>
      <c r="B50" s="5" t="n"/>
      <c r="C50" s="4" t="n"/>
      <c r="D50" s="4" t="n"/>
      <c r="E50" s="4" t="n"/>
      <c r="F50" s="2" t="n"/>
      <c r="G50" s="4" t="n"/>
      <c r="H50" s="2" t="n"/>
      <c r="I50" s="4" t="n"/>
      <c r="J50" s="38" t="n"/>
      <c r="K50" s="39" t="n"/>
      <c r="L50" s="39" t="n"/>
    </row>
    <row r="51">
      <c r="A51" s="4" t="n"/>
      <c r="B51" s="5" t="n"/>
      <c r="C51" s="4" t="n"/>
      <c r="D51" s="4" t="n"/>
      <c r="E51" s="4" t="n"/>
      <c r="F51" s="2" t="n"/>
      <c r="G51" s="4" t="n"/>
      <c r="H51" s="2" t="n"/>
      <c r="I51" s="4" t="n"/>
      <c r="J51" s="38" t="n"/>
      <c r="K51" s="39" t="n"/>
      <c r="L51" s="39" t="n"/>
    </row>
    <row r="52">
      <c r="A52" s="4" t="n"/>
      <c r="B52" s="5" t="n"/>
      <c r="C52" s="4" t="n"/>
      <c r="D52" s="4" t="n"/>
      <c r="E52" s="4" t="n"/>
      <c r="F52" s="2" t="n"/>
      <c r="G52" s="4" t="n"/>
      <c r="H52" s="2" t="n"/>
      <c r="I52" s="4" t="n"/>
      <c r="J52" s="38" t="n"/>
      <c r="K52" s="39" t="n"/>
      <c r="L52" s="39" t="n"/>
    </row>
    <row r="53">
      <c r="A53" s="4" t="n"/>
      <c r="B53" s="5" t="n"/>
      <c r="C53" s="4" t="n"/>
      <c r="D53" s="4" t="n"/>
      <c r="E53" s="4" t="n"/>
      <c r="F53" s="2" t="n"/>
      <c r="G53" s="4" t="n"/>
      <c r="H53" s="2" t="n"/>
      <c r="I53" s="4" t="n"/>
      <c r="J53" s="38" t="n"/>
      <c r="K53" s="39" t="n"/>
      <c r="L53" s="39" t="n"/>
    </row>
    <row r="54">
      <c r="A54" s="4" t="n"/>
      <c r="B54" s="5" t="n"/>
      <c r="C54" s="4" t="n"/>
      <c r="D54" s="4" t="n"/>
      <c r="E54" s="4" t="n"/>
      <c r="F54" s="2" t="n"/>
      <c r="G54" s="4" t="n"/>
      <c r="H54" s="2" t="n"/>
      <c r="I54" s="4" t="n"/>
      <c r="J54" s="38" t="n"/>
      <c r="K54" s="39" t="n"/>
      <c r="L54" s="39" t="n"/>
    </row>
    <row r="55">
      <c r="A55" s="4" t="n"/>
      <c r="B55" s="5" t="n"/>
      <c r="C55" s="4" t="n"/>
      <c r="D55" s="4" t="n"/>
      <c r="E55" s="4" t="n"/>
      <c r="F55" s="2" t="n"/>
      <c r="G55" s="4" t="n"/>
      <c r="H55" s="2" t="n"/>
      <c r="I55" s="4" t="n"/>
      <c r="J55" s="38" t="n"/>
      <c r="K55" s="39" t="n"/>
      <c r="L55" s="39" t="n"/>
    </row>
    <row r="56">
      <c r="A56" s="4" t="n"/>
      <c r="B56" s="5" t="n"/>
      <c r="C56" s="4" t="n"/>
      <c r="D56" s="4" t="n"/>
      <c r="E56" s="4" t="n"/>
      <c r="F56" s="2" t="n"/>
      <c r="G56" s="4" t="n"/>
      <c r="H56" s="2" t="n"/>
      <c r="I56" s="4" t="n"/>
      <c r="J56" s="38" t="n"/>
      <c r="K56" s="39" t="n"/>
      <c r="L56" s="39" t="n"/>
    </row>
    <row r="57">
      <c r="A57" s="4" t="n"/>
      <c r="B57" s="5" t="n"/>
      <c r="C57" s="4" t="n"/>
      <c r="D57" s="4" t="n"/>
      <c r="E57" s="4" t="n"/>
      <c r="F57" s="2" t="n"/>
      <c r="G57" s="4" t="n"/>
      <c r="H57" s="2" t="n"/>
      <c r="I57" s="4" t="n"/>
      <c r="J57" s="38" t="n"/>
      <c r="K57" s="39" t="n"/>
      <c r="L57" s="39" t="n"/>
    </row>
    <row r="58">
      <c r="A58" s="4" t="n"/>
      <c r="B58" s="5" t="n"/>
      <c r="C58" s="4" t="n"/>
      <c r="D58" s="4" t="n"/>
      <c r="E58" s="4" t="n"/>
      <c r="F58" s="2" t="n"/>
      <c r="G58" s="4" t="n"/>
      <c r="H58" s="2" t="n"/>
      <c r="I58" s="4" t="n"/>
      <c r="J58" s="38" t="n"/>
      <c r="K58" s="39" t="n"/>
      <c r="L58" s="39" t="n"/>
    </row>
    <row r="59">
      <c r="A59" s="4" t="n"/>
      <c r="B59" s="5" t="n"/>
      <c r="C59" s="4" t="n"/>
      <c r="D59" s="4" t="n"/>
      <c r="E59" s="4" t="n"/>
      <c r="F59" s="2" t="n"/>
      <c r="G59" s="4" t="n"/>
      <c r="H59" s="2" t="n"/>
      <c r="I59" s="4" t="n"/>
      <c r="J59" s="38" t="n"/>
      <c r="K59" s="39" t="n"/>
      <c r="L59" s="39" t="n"/>
    </row>
    <row r="60">
      <c r="A60" s="4" t="n"/>
      <c r="B60" s="5" t="n"/>
      <c r="C60" s="4" t="n"/>
      <c r="D60" s="4" t="n"/>
      <c r="E60" s="4" t="n"/>
      <c r="F60" s="2" t="n"/>
      <c r="G60" s="4" t="n"/>
      <c r="H60" s="2" t="n"/>
      <c r="I60" s="4" t="n"/>
      <c r="J60" s="38" t="n"/>
      <c r="K60" s="39" t="n"/>
      <c r="L60" s="39" t="n"/>
    </row>
    <row r="61">
      <c r="A61" s="4" t="n"/>
      <c r="B61" s="5" t="n"/>
      <c r="C61" s="4" t="n"/>
      <c r="D61" s="4" t="n"/>
      <c r="E61" s="4" t="n"/>
      <c r="F61" s="2" t="n"/>
      <c r="G61" s="4" t="n"/>
      <c r="H61" s="2" t="n"/>
      <c r="I61" s="4" t="n"/>
      <c r="J61" s="38" t="n"/>
      <c r="K61" s="39" t="n"/>
      <c r="L61" s="39" t="n"/>
    </row>
    <row r="62">
      <c r="A62" s="4" t="n"/>
      <c r="B62" s="5" t="n"/>
      <c r="C62" s="4" t="n"/>
      <c r="D62" s="4" t="n"/>
      <c r="E62" s="4" t="n"/>
      <c r="F62" s="2" t="n"/>
      <c r="G62" s="4" t="n"/>
      <c r="H62" s="2" t="n"/>
      <c r="I62" s="4" t="n"/>
      <c r="J62" s="38" t="n"/>
      <c r="K62" s="39" t="n"/>
      <c r="L62" s="39" t="n"/>
    </row>
    <row r="63">
      <c r="A63" s="4" t="n"/>
      <c r="B63" s="5" t="n"/>
      <c r="C63" s="4" t="n"/>
      <c r="D63" s="4" t="n"/>
      <c r="E63" s="4" t="n"/>
      <c r="F63" s="2" t="n"/>
      <c r="G63" s="4" t="n"/>
      <c r="H63" s="2" t="n"/>
      <c r="I63" s="4" t="n"/>
      <c r="J63" s="38" t="n"/>
      <c r="K63" s="39" t="n"/>
      <c r="L63" s="39" t="n"/>
    </row>
    <row r="64">
      <c r="A64" s="4" t="n"/>
      <c r="B64" s="5" t="n"/>
      <c r="C64" s="4" t="n"/>
      <c r="D64" s="4" t="n"/>
      <c r="E64" s="4" t="n"/>
      <c r="F64" s="2" t="n"/>
      <c r="G64" s="4" t="n"/>
      <c r="H64" s="2" t="n"/>
      <c r="I64" s="4" t="n"/>
      <c r="J64" s="38" t="n"/>
      <c r="K64" s="39" t="n"/>
      <c r="L64" s="39" t="n"/>
    </row>
    <row r="65">
      <c r="A65" s="4" t="n"/>
      <c r="B65" s="5" t="n"/>
      <c r="C65" s="4" t="n"/>
      <c r="D65" s="4" t="n"/>
      <c r="E65" s="4" t="n"/>
      <c r="F65" s="2" t="n"/>
      <c r="G65" s="4" t="n"/>
      <c r="H65" s="2" t="n"/>
      <c r="I65" s="4" t="n"/>
      <c r="J65" s="38" t="n"/>
      <c r="K65" s="39" t="n"/>
      <c r="L65" s="39" t="n"/>
    </row>
    <row r="66">
      <c r="A66" s="4" t="n"/>
      <c r="B66" s="5" t="n"/>
      <c r="C66" s="4" t="n"/>
      <c r="D66" s="4" t="n"/>
      <c r="E66" s="4" t="n"/>
      <c r="F66" s="2" t="n"/>
      <c r="G66" s="4" t="n"/>
      <c r="H66" s="2" t="n"/>
      <c r="I66" s="4" t="n"/>
      <c r="J66" s="38" t="n"/>
      <c r="K66" s="39" t="n"/>
      <c r="L66" s="39" t="n"/>
    </row>
    <row r="67">
      <c r="A67" s="4" t="n"/>
      <c r="B67" s="5" t="n"/>
      <c r="C67" s="4" t="n"/>
      <c r="D67" s="4" t="n"/>
      <c r="E67" s="4" t="n"/>
      <c r="F67" s="2" t="n"/>
      <c r="G67" s="4" t="n"/>
      <c r="H67" s="2" t="n"/>
      <c r="I67" s="4" t="n"/>
      <c r="J67" s="38" t="n"/>
      <c r="K67" s="39" t="n"/>
      <c r="L67" s="39" t="n"/>
    </row>
    <row r="68">
      <c r="A68" s="4" t="n"/>
      <c r="B68" s="5" t="n"/>
      <c r="C68" s="4" t="n"/>
      <c r="D68" s="4" t="n"/>
      <c r="E68" s="4" t="n"/>
      <c r="F68" s="2" t="n"/>
      <c r="G68" s="4" t="n"/>
      <c r="H68" s="2" t="n"/>
      <c r="I68" s="4" t="n"/>
      <c r="J68" s="38" t="n"/>
      <c r="K68" s="39" t="n"/>
      <c r="L68" s="39" t="n"/>
    </row>
    <row r="69">
      <c r="A69" s="4" t="n"/>
      <c r="B69" s="5" t="n"/>
      <c r="C69" s="4" t="n"/>
      <c r="D69" s="4" t="n"/>
      <c r="E69" s="4" t="n"/>
      <c r="F69" s="2" t="n"/>
      <c r="G69" s="4" t="n"/>
      <c r="H69" s="2" t="n"/>
      <c r="I69" s="4" t="n"/>
      <c r="J69" s="38" t="n"/>
      <c r="K69" s="39" t="n"/>
      <c r="L69" s="39" t="n"/>
    </row>
    <row r="70">
      <c r="A70" s="4" t="n"/>
      <c r="B70" s="5" t="n"/>
      <c r="C70" s="4" t="n"/>
      <c r="D70" s="4" t="n"/>
      <c r="E70" s="4" t="n"/>
      <c r="F70" s="2" t="n"/>
      <c r="G70" s="4" t="n"/>
      <c r="H70" s="2" t="n"/>
      <c r="I70" s="4" t="n"/>
      <c r="J70" s="38" t="n"/>
      <c r="K70" s="39" t="n"/>
      <c r="L70" s="39" t="n"/>
    </row>
    <row r="71">
      <c r="A71" s="4" t="n"/>
      <c r="B71" s="5" t="n"/>
      <c r="C71" s="4" t="n"/>
      <c r="D71" s="4" t="n"/>
      <c r="E71" s="4" t="n"/>
      <c r="F71" s="2" t="n"/>
      <c r="G71" s="4" t="n"/>
      <c r="H71" s="2" t="n"/>
      <c r="I71" s="4" t="n"/>
      <c r="J71" s="38" t="n"/>
      <c r="K71" s="39" t="n"/>
      <c r="L71" s="39" t="n"/>
    </row>
    <row r="72">
      <c r="A72" s="4" t="n"/>
      <c r="B72" s="5" t="n"/>
      <c r="C72" s="4" t="n"/>
      <c r="D72" s="4" t="n"/>
      <c r="E72" s="4" t="n"/>
      <c r="F72" s="2" t="n"/>
      <c r="G72" s="4" t="n"/>
      <c r="H72" s="2" t="n"/>
      <c r="I72" s="4" t="n"/>
      <c r="J72" s="38" t="n"/>
      <c r="K72" s="39" t="n"/>
      <c r="L72" s="39" t="n"/>
    </row>
    <row r="73">
      <c r="A73" s="4" t="n"/>
      <c r="B73" s="5" t="n"/>
      <c r="C73" s="4" t="n"/>
      <c r="D73" s="4" t="n"/>
      <c r="E73" s="4" t="n"/>
      <c r="F73" s="2" t="n"/>
      <c r="G73" s="4" t="n"/>
      <c r="H73" s="2" t="n"/>
      <c r="I73" s="4" t="n"/>
      <c r="J73" s="38" t="n"/>
      <c r="K73" s="39" t="n"/>
      <c r="L73" s="39" t="n"/>
    </row>
    <row r="74">
      <c r="A74" s="4" t="n"/>
      <c r="B74" s="5" t="n"/>
      <c r="C74" s="4" t="n"/>
      <c r="D74" s="4" t="n"/>
      <c r="E74" s="4" t="n"/>
      <c r="F74" s="2" t="n"/>
      <c r="G74" s="4" t="n"/>
      <c r="H74" s="2" t="n"/>
      <c r="I74" s="4" t="n"/>
      <c r="J74" s="38" t="n"/>
      <c r="K74" s="39" t="n"/>
      <c r="L74" s="39" t="n"/>
    </row>
    <row r="75">
      <c r="A75" s="4" t="n"/>
      <c r="B75" s="5" t="n"/>
      <c r="C75" s="4" t="n"/>
      <c r="D75" s="4" t="n"/>
      <c r="E75" s="4" t="n"/>
      <c r="F75" s="2" t="n"/>
      <c r="G75" s="4" t="n"/>
      <c r="H75" s="2" t="n"/>
      <c r="I75" s="4" t="n"/>
      <c r="J75" s="38" t="n"/>
      <c r="K75" s="39" t="n"/>
      <c r="L75" s="39" t="n"/>
    </row>
    <row r="76">
      <c r="A76" s="4" t="n"/>
      <c r="B76" s="5" t="n"/>
      <c r="C76" s="4" t="n"/>
      <c r="D76" s="4" t="n"/>
      <c r="E76" s="4" t="n"/>
      <c r="F76" s="2" t="n"/>
      <c r="G76" s="4" t="n"/>
      <c r="H76" s="2" t="n"/>
      <c r="I76" s="4" t="n"/>
      <c r="J76" s="38" t="n"/>
      <c r="K76" s="39" t="n"/>
      <c r="L76" s="39" t="n"/>
    </row>
    <row r="77">
      <c r="A77" s="4" t="n"/>
      <c r="B77" s="5" t="n"/>
      <c r="C77" s="4" t="n"/>
      <c r="D77" s="4" t="n"/>
      <c r="E77" s="4" t="n"/>
      <c r="F77" s="2" t="n"/>
      <c r="G77" s="4" t="n"/>
      <c r="H77" s="2" t="n"/>
      <c r="I77" s="4" t="n"/>
      <c r="J77" s="38" t="n"/>
      <c r="K77" s="39" t="n"/>
      <c r="L77" s="39" t="n"/>
    </row>
    <row r="78">
      <c r="A78" s="4" t="n"/>
      <c r="B78" s="5" t="n"/>
      <c r="C78" s="4" t="n"/>
      <c r="D78" s="4" t="n"/>
      <c r="E78" s="4" t="n"/>
      <c r="F78" s="2" t="n"/>
      <c r="G78" s="4" t="n"/>
      <c r="H78" s="2" t="n"/>
      <c r="I78" s="4" t="n"/>
      <c r="J78" s="38" t="n"/>
      <c r="K78" s="39" t="n"/>
      <c r="L78" s="39" t="n"/>
    </row>
    <row r="79">
      <c r="A79" s="4" t="n"/>
      <c r="B79" s="5" t="n"/>
      <c r="C79" s="4" t="n"/>
      <c r="D79" s="4" t="n"/>
      <c r="E79" s="4" t="n"/>
      <c r="F79" s="2" t="n"/>
      <c r="G79" s="4" t="n"/>
      <c r="H79" s="2" t="n"/>
      <c r="I79" s="4" t="n"/>
      <c r="J79" s="38" t="n"/>
      <c r="K79" s="39" t="n"/>
      <c r="L79" s="39" t="n"/>
    </row>
    <row r="80">
      <c r="A80" s="4" t="n"/>
      <c r="B80" s="5" t="n"/>
      <c r="C80" s="4" t="n"/>
      <c r="D80" s="4" t="n"/>
      <c r="E80" s="4" t="n"/>
      <c r="F80" s="2" t="n"/>
      <c r="G80" s="4" t="n"/>
      <c r="H80" s="2" t="n"/>
      <c r="I80" s="4" t="n"/>
      <c r="J80" s="38" t="n"/>
      <c r="K80" s="39" t="n"/>
      <c r="L80" s="39" t="n"/>
    </row>
    <row r="81">
      <c r="A81" s="4" t="n"/>
      <c r="B81" s="5" t="n"/>
      <c r="C81" s="4" t="n"/>
      <c r="D81" s="4" t="n"/>
      <c r="E81" s="4" t="n"/>
      <c r="F81" s="2" t="n"/>
      <c r="G81" s="4" t="n"/>
      <c r="H81" s="2" t="n"/>
      <c r="I81" s="4" t="n"/>
      <c r="J81" s="38" t="n"/>
      <c r="K81" s="39" t="n"/>
      <c r="L81" s="39" t="n"/>
    </row>
    <row r="82">
      <c r="A82" s="4" t="n"/>
      <c r="B82" s="5" t="n"/>
      <c r="C82" s="4" t="n"/>
      <c r="D82" s="4" t="n"/>
      <c r="E82" s="4" t="n"/>
      <c r="F82" s="2" t="n"/>
      <c r="G82" s="4" t="n"/>
      <c r="H82" s="2" t="n"/>
      <c r="I82" s="4" t="n"/>
      <c r="J82" s="38" t="n"/>
      <c r="K82" s="39" t="n"/>
      <c r="L82" s="39" t="n"/>
    </row>
    <row r="83">
      <c r="A83" s="4" t="n"/>
      <c r="B83" s="5" t="n"/>
      <c r="C83" s="4" t="n"/>
      <c r="D83" s="4" t="n"/>
      <c r="E83" s="4" t="n"/>
      <c r="F83" s="2" t="n"/>
      <c r="G83" s="4" t="n"/>
      <c r="H83" s="2" t="n"/>
      <c r="I83" s="4" t="n"/>
      <c r="J83" s="38" t="n"/>
      <c r="K83" s="39" t="n"/>
      <c r="L83" s="39" t="n"/>
    </row>
    <row r="84">
      <c r="A84" s="4" t="n"/>
      <c r="B84" s="5" t="n"/>
      <c r="C84" s="4" t="n"/>
      <c r="D84" s="4" t="n"/>
      <c r="E84" s="4" t="n"/>
      <c r="F84" s="2" t="n"/>
      <c r="G84" s="4" t="n"/>
      <c r="H84" s="2" t="n"/>
      <c r="I84" s="4" t="n"/>
      <c r="J84" s="38" t="n"/>
      <c r="K84" s="39" t="n"/>
      <c r="L84" s="39" t="n"/>
    </row>
    <row r="85">
      <c r="A85" s="4" t="n"/>
      <c r="B85" s="5" t="n"/>
      <c r="C85" s="4" t="n"/>
      <c r="D85" s="4" t="n"/>
      <c r="E85" s="4" t="n"/>
      <c r="F85" s="2" t="n"/>
      <c r="G85" s="4" t="n"/>
      <c r="H85" s="2" t="n"/>
      <c r="I85" s="4" t="n"/>
      <c r="J85" s="38" t="n"/>
      <c r="K85" s="39" t="n"/>
      <c r="L85" s="39" t="n"/>
    </row>
    <row r="86">
      <c r="A86" s="4" t="n"/>
      <c r="B86" s="5" t="n"/>
      <c r="C86" s="4" t="n"/>
      <c r="D86" s="4" t="n"/>
      <c r="E86" s="4" t="n"/>
      <c r="F86" s="2" t="n"/>
      <c r="G86" s="4" t="n"/>
      <c r="H86" s="2" t="n"/>
      <c r="I86" s="4" t="n"/>
      <c r="J86" s="38" t="n"/>
      <c r="K86" s="39" t="n"/>
      <c r="L86" s="39" t="n"/>
    </row>
    <row r="87">
      <c r="A87" s="4" t="n"/>
      <c r="B87" s="5" t="n"/>
      <c r="C87" s="4" t="n"/>
      <c r="D87" s="4" t="n"/>
      <c r="E87" s="4" t="n"/>
      <c r="F87" s="2" t="n"/>
      <c r="G87" s="4" t="n"/>
      <c r="H87" s="2" t="n"/>
      <c r="I87" s="4" t="n"/>
      <c r="J87" s="38" t="n"/>
      <c r="K87" s="39" t="n"/>
      <c r="L87" s="39" t="n"/>
    </row>
    <row r="88">
      <c r="A88" s="4" t="n"/>
      <c r="B88" s="5" t="n"/>
      <c r="C88" s="4" t="n"/>
      <c r="D88" s="4" t="n"/>
      <c r="E88" s="4" t="n"/>
      <c r="F88" s="2" t="n"/>
      <c r="G88" s="4" t="n"/>
      <c r="H88" s="2" t="n"/>
      <c r="I88" s="4" t="n"/>
      <c r="J88" s="38" t="n"/>
      <c r="K88" s="39" t="n"/>
      <c r="L88" s="39" t="n"/>
    </row>
    <row r="89">
      <c r="A89" s="4" t="n"/>
      <c r="B89" s="5" t="n"/>
      <c r="C89" s="4" t="n"/>
      <c r="D89" s="4" t="n"/>
      <c r="E89" s="4" t="n"/>
      <c r="F89" s="2" t="n"/>
      <c r="G89" s="4" t="n"/>
      <c r="H89" s="2" t="n"/>
      <c r="I89" s="4" t="n"/>
      <c r="J89" s="38" t="n"/>
      <c r="K89" s="39" t="n"/>
      <c r="L89" s="39" t="n"/>
    </row>
    <row r="90">
      <c r="A90" s="4" t="n"/>
      <c r="B90" s="5" t="n"/>
      <c r="C90" s="4" t="n"/>
      <c r="D90" s="4" t="n"/>
      <c r="E90" s="4" t="n"/>
      <c r="F90" s="2" t="n"/>
      <c r="G90" s="4" t="n"/>
      <c r="H90" s="2" t="n"/>
      <c r="I90" s="4" t="n"/>
      <c r="J90" s="38" t="n"/>
      <c r="K90" s="39" t="n"/>
      <c r="L90" s="39" t="n"/>
    </row>
    <row r="91">
      <c r="A91" s="4" t="n"/>
      <c r="B91" s="5" t="n"/>
      <c r="C91" s="4" t="n"/>
      <c r="D91" s="4" t="n"/>
      <c r="E91" s="4" t="n"/>
      <c r="F91" s="2" t="n"/>
      <c r="G91" s="4" t="n"/>
      <c r="H91" s="2" t="n"/>
      <c r="I91" s="4" t="n"/>
      <c r="J91" s="38" t="n"/>
      <c r="K91" s="39" t="n"/>
      <c r="L91" s="39" t="n"/>
    </row>
    <row r="92">
      <c r="A92" s="4" t="n"/>
      <c r="B92" s="5" t="n"/>
      <c r="C92" s="4" t="n"/>
      <c r="D92" s="4" t="n"/>
      <c r="E92" s="4" t="n"/>
      <c r="F92" s="2" t="n"/>
      <c r="G92" s="4" t="n"/>
      <c r="H92" s="2" t="n"/>
      <c r="I92" s="4" t="n"/>
      <c r="J92" s="38" t="n"/>
      <c r="K92" s="39" t="n"/>
      <c r="L92" s="39" t="n"/>
    </row>
    <row r="93">
      <c r="A93" s="4" t="n"/>
      <c r="B93" s="5" t="n"/>
      <c r="C93" s="4" t="n"/>
      <c r="D93" s="4" t="n"/>
      <c r="E93" s="4" t="n"/>
      <c r="F93" s="2" t="n"/>
      <c r="G93" s="4" t="n"/>
      <c r="H93" s="2" t="n"/>
      <c r="I93" s="4" t="n"/>
      <c r="J93" s="38" t="n"/>
      <c r="K93" s="39" t="n"/>
      <c r="L93" s="39" t="n"/>
    </row>
    <row r="94">
      <c r="A94" s="4" t="n"/>
      <c r="B94" s="5" t="n"/>
      <c r="C94" s="4" t="n"/>
      <c r="D94" s="4" t="n"/>
      <c r="E94" s="4" t="n"/>
      <c r="F94" s="2" t="n"/>
      <c r="G94" s="4" t="n"/>
      <c r="H94" s="2" t="n"/>
      <c r="I94" s="4" t="n"/>
      <c r="J94" s="38" t="n"/>
      <c r="K94" s="39" t="n"/>
      <c r="L94" s="39" t="n"/>
    </row>
    <row r="95">
      <c r="A95" s="4" t="n"/>
      <c r="B95" s="5" t="n"/>
      <c r="C95" s="4" t="n"/>
      <c r="D95" s="4" t="n"/>
      <c r="E95" s="4" t="n"/>
      <c r="F95" s="2" t="n"/>
      <c r="G95" s="4" t="n"/>
      <c r="H95" s="2" t="n"/>
      <c r="I95" s="4" t="n"/>
      <c r="J95" s="38" t="n"/>
      <c r="K95" s="39" t="n"/>
      <c r="L95" s="39" t="n"/>
    </row>
    <row r="96">
      <c r="A96" s="4" t="n"/>
      <c r="B96" s="5" t="n"/>
      <c r="C96" s="4" t="n"/>
      <c r="D96" s="4" t="n"/>
      <c r="E96" s="4" t="n"/>
      <c r="F96" s="2" t="n"/>
      <c r="G96" s="4" t="n"/>
      <c r="H96" s="2" t="n"/>
      <c r="I96" s="4" t="n"/>
      <c r="J96" s="38" t="n"/>
      <c r="K96" s="39" t="n"/>
      <c r="L96" s="39" t="n"/>
    </row>
    <row r="97">
      <c r="A97" s="4" t="n"/>
      <c r="B97" s="5" t="n"/>
      <c r="C97" s="4" t="n"/>
      <c r="D97" s="4" t="n"/>
      <c r="E97" s="4" t="n"/>
      <c r="F97" s="2" t="n"/>
      <c r="G97" s="4" t="n"/>
      <c r="H97" s="2" t="n"/>
      <c r="I97" s="4" t="n"/>
      <c r="J97" s="38" t="n"/>
      <c r="K97" s="39" t="n"/>
      <c r="L97" s="39" t="n"/>
    </row>
    <row r="98">
      <c r="A98" s="4" t="n"/>
      <c r="B98" s="5" t="n"/>
      <c r="C98" s="4" t="n"/>
      <c r="D98" s="4" t="n"/>
      <c r="E98" s="4" t="n"/>
      <c r="F98" s="2" t="n"/>
      <c r="G98" s="4" t="n"/>
      <c r="H98" s="2" t="n"/>
      <c r="I98" s="4" t="n"/>
      <c r="J98" s="38" t="n"/>
      <c r="K98" s="39" t="n"/>
      <c r="L98" s="39" t="n"/>
    </row>
    <row r="99">
      <c r="A99" s="4" t="n"/>
      <c r="B99" s="5" t="n"/>
      <c r="C99" s="4" t="n"/>
      <c r="D99" s="4" t="n"/>
      <c r="E99" s="4" t="n"/>
      <c r="F99" s="2" t="n"/>
      <c r="G99" s="4" t="n"/>
      <c r="H99" s="2" t="n"/>
      <c r="I99" s="4" t="n"/>
      <c r="J99" s="38" t="n"/>
      <c r="K99" s="39" t="n"/>
      <c r="L99" s="39" t="n"/>
    </row>
    <row r="100">
      <c r="A100" s="4" t="n"/>
      <c r="B100" s="5" t="n"/>
      <c r="C100" s="4" t="n"/>
      <c r="D100" s="4" t="n"/>
      <c r="E100" s="4" t="n"/>
      <c r="F100" s="2" t="n"/>
      <c r="G100" s="4" t="n"/>
      <c r="H100" s="2" t="n"/>
      <c r="I100" s="4" t="n"/>
      <c r="J100" s="38" t="n"/>
      <c r="K100" s="39" t="n"/>
      <c r="L100" s="39" t="n"/>
    </row>
    <row r="101">
      <c r="A101" s="4" t="n"/>
      <c r="B101" s="5" t="n"/>
      <c r="C101" s="4" t="n"/>
      <c r="D101" s="4" t="n"/>
      <c r="E101" s="4" t="n"/>
      <c r="F101" s="2" t="n"/>
      <c r="G101" s="4" t="n"/>
      <c r="H101" s="2" t="n"/>
      <c r="I101" s="4" t="n"/>
      <c r="J101" s="38" t="n"/>
      <c r="K101" s="39" t="n"/>
      <c r="L101" s="39" t="n"/>
    </row>
    <row r="102">
      <c r="A102" s="4" t="n"/>
      <c r="B102" s="5" t="n"/>
      <c r="C102" s="4" t="n"/>
      <c r="D102" s="4" t="n"/>
      <c r="E102" s="4" t="n"/>
      <c r="F102" s="2" t="n"/>
      <c r="G102" s="4" t="n"/>
      <c r="H102" s="2" t="n"/>
      <c r="I102" s="4" t="n"/>
      <c r="J102" s="38" t="n"/>
      <c r="K102" s="39" t="n"/>
      <c r="L102" s="39" t="n"/>
    </row>
    <row r="103">
      <c r="A103" s="4" t="n"/>
      <c r="B103" s="5" t="n"/>
      <c r="C103" s="4" t="n"/>
      <c r="D103" s="4" t="n"/>
      <c r="E103" s="4" t="n"/>
      <c r="F103" s="2" t="n"/>
      <c r="G103" s="4" t="n"/>
      <c r="H103" s="2" t="n"/>
      <c r="I103" s="4" t="n"/>
      <c r="J103" s="38" t="n"/>
      <c r="K103" s="39" t="n"/>
      <c r="L103" s="39" t="n"/>
    </row>
    <row r="104">
      <c r="A104" s="4" t="n"/>
      <c r="B104" s="5" t="n"/>
      <c r="C104" s="4" t="n"/>
      <c r="D104" s="4" t="n"/>
      <c r="E104" s="4" t="n"/>
      <c r="F104" s="2" t="n"/>
      <c r="G104" s="4" t="n"/>
      <c r="H104" s="2" t="n"/>
      <c r="I104" s="4" t="n"/>
      <c r="J104" s="38" t="n"/>
      <c r="K104" s="39" t="n"/>
      <c r="L104" s="39" t="n"/>
    </row>
    <row r="105"/>
    <row r="106">
      <c r="A106" s="21" t="inlineStr">
        <is>
          <t>Equipe técnica</t>
        </is>
      </c>
    </row>
    <row r="107">
      <c r="A107" s="1" t="inlineStr">
        <is>
          <t>Técnico</t>
        </is>
      </c>
      <c r="B107" s="1" t="inlineStr">
        <is>
          <t>Especialidade</t>
        </is>
      </c>
      <c r="C107" s="1" t="inlineStr">
        <is>
          <t>Cidade-base</t>
        </is>
      </c>
      <c r="D107" s="1" t="inlineStr">
        <is>
          <t>Telefone</t>
        </is>
      </c>
      <c r="E107" s="1" t="inlineStr">
        <is>
          <t>Status</t>
        </is>
      </c>
    </row>
    <row r="108">
      <c r="A108" s="4" t="inlineStr">
        <is>
          <t>Marcos Ribeiro</t>
        </is>
      </c>
      <c r="B108" s="4" t="inlineStr">
        <is>
          <t>Climatização e hidráulica</t>
        </is>
      </c>
      <c r="C108" s="4" t="inlineStr">
        <is>
          <t>São Paulo</t>
        </is>
      </c>
      <c r="D108" s="4" t="inlineStr">
        <is>
          <t>(11) 97777-2001</t>
        </is>
      </c>
      <c r="E108" s="2" t="inlineStr">
        <is>
          <t>Disponível</t>
        </is>
      </c>
    </row>
    <row r="109">
      <c r="A109" s="4" t="inlineStr">
        <is>
          <t>Daniela Martins</t>
        </is>
      </c>
      <c r="B109" s="4" t="inlineStr">
        <is>
          <t>Elétrica e equipamentos</t>
        </is>
      </c>
      <c r="C109" s="4" t="inlineStr">
        <is>
          <t>Rio de Janeiro</t>
        </is>
      </c>
      <c r="D109" s="4" t="inlineStr">
        <is>
          <t>(21) 97777-2002</t>
        </is>
      </c>
      <c r="E109" s="2" t="inlineStr">
        <is>
          <t>Em atendimento</t>
        </is>
      </c>
    </row>
    <row r="110">
      <c r="A110" s="4" t="inlineStr">
        <is>
          <t>Eduardo Gomes</t>
        </is>
      </c>
      <c r="B110" s="4" t="inlineStr">
        <is>
          <t>CFTV e redes</t>
        </is>
      </c>
      <c r="C110" s="4" t="inlineStr">
        <is>
          <t>Belo Horizonte</t>
        </is>
      </c>
      <c r="D110" s="4" t="inlineStr">
        <is>
          <t>(31) 97777-2003</t>
        </is>
      </c>
      <c r="E110" s="2" t="inlineStr">
        <is>
          <t>Disponível</t>
        </is>
      </c>
    </row>
    <row r="111">
      <c r="A111" s="4" t="inlineStr">
        <is>
          <t>Patrícia Rocha</t>
        </is>
      </c>
      <c r="B111" s="4" t="inlineStr">
        <is>
          <t>Manutenção preventiva</t>
        </is>
      </c>
      <c r="C111" s="4" t="inlineStr">
        <is>
          <t>Curitiba</t>
        </is>
      </c>
      <c r="D111" s="4" t="inlineStr">
        <is>
          <t>(41) 97777-2004</t>
        </is>
      </c>
      <c r="E111" s="2" t="inlineStr">
        <is>
          <t>Disponível</t>
        </is>
      </c>
    </row>
    <row r="112">
      <c r="A112" s="4" t="n"/>
      <c r="B112" s="4" t="n"/>
      <c r="C112" s="4" t="n"/>
      <c r="D112" s="4" t="n"/>
      <c r="E112" s="2" t="n"/>
    </row>
    <row r="113">
      <c r="A113" s="4" t="n"/>
      <c r="B113" s="4" t="n"/>
      <c r="C113" s="4" t="n"/>
      <c r="D113" s="4" t="n"/>
      <c r="E113" s="2" t="n"/>
    </row>
    <row r="114">
      <c r="A114" s="4" t="n"/>
      <c r="B114" s="4" t="n"/>
      <c r="C114" s="4" t="n"/>
      <c r="D114" s="4" t="n"/>
      <c r="E114" s="2" t="n"/>
    </row>
    <row r="115">
      <c r="A115" s="4" t="n"/>
      <c r="B115" s="4" t="n"/>
      <c r="C115" s="4" t="n"/>
      <c r="D115" s="4" t="n"/>
      <c r="E115" s="2" t="n"/>
    </row>
    <row r="116">
      <c r="A116" s="4" t="n"/>
      <c r="B116" s="4" t="n"/>
      <c r="C116" s="4" t="n"/>
      <c r="D116" s="4" t="n"/>
      <c r="E116" s="2" t="n"/>
    </row>
    <row r="117">
      <c r="A117" s="4" t="n"/>
      <c r="B117" s="4" t="n"/>
      <c r="C117" s="4" t="n"/>
      <c r="D117" s="4" t="n"/>
      <c r="E117" s="2" t="n"/>
    </row>
    <row r="118">
      <c r="A118" s="4" t="n"/>
      <c r="B118" s="4" t="n"/>
      <c r="C118" s="4" t="n"/>
      <c r="D118" s="4" t="n"/>
      <c r="E118" s="2" t="n"/>
    </row>
    <row r="119">
      <c r="A119" s="4" t="n"/>
      <c r="B119" s="4" t="n"/>
      <c r="C119" s="4" t="n"/>
      <c r="D119" s="4" t="n"/>
      <c r="E119" s="2" t="n"/>
    </row>
    <row r="120">
      <c r="A120" s="4" t="n"/>
      <c r="B120" s="4" t="n"/>
      <c r="C120" s="4" t="n"/>
      <c r="D120" s="4" t="n"/>
      <c r="E120" s="2" t="n"/>
    </row>
    <row r="121">
      <c r="A121" s="4" t="n"/>
      <c r="B121" s="4" t="n"/>
      <c r="C121" s="4" t="n"/>
      <c r="D121" s="4" t="n"/>
      <c r="E121" s="2" t="n"/>
    </row>
    <row r="122">
      <c r="A122" s="4" t="n"/>
      <c r="B122" s="4" t="n"/>
      <c r="C122" s="4" t="n"/>
      <c r="D122" s="4" t="n"/>
      <c r="E122" s="2" t="n"/>
    </row>
    <row r="123">
      <c r="A123" s="4" t="n"/>
      <c r="B123" s="4" t="n"/>
      <c r="C123" s="4" t="n"/>
      <c r="D123" s="4" t="n"/>
      <c r="E123" s="2" t="n"/>
    </row>
    <row r="124">
      <c r="A124" s="4" t="n"/>
      <c r="B124" s="4" t="n"/>
      <c r="C124" s="4" t="n"/>
      <c r="D124" s="4" t="n"/>
      <c r="E124" s="2" t="n"/>
    </row>
    <row r="125">
      <c r="A125" s="4" t="n"/>
      <c r="B125" s="4" t="n"/>
      <c r="C125" s="4" t="n"/>
      <c r="D125" s="4" t="n"/>
      <c r="E125" s="2" t="n"/>
    </row>
    <row r="126">
      <c r="A126" s="4" t="n"/>
      <c r="B126" s="4" t="n"/>
      <c r="C126" s="4" t="n"/>
      <c r="D126" s="4" t="n"/>
      <c r="E126" s="2" t="n"/>
    </row>
    <row r="127">
      <c r="A127" s="4" t="n"/>
      <c r="B127" s="4" t="n"/>
      <c r="C127" s="4" t="n"/>
      <c r="D127" s="4" t="n"/>
      <c r="E127" s="2" t="n"/>
    </row>
    <row r="128">
      <c r="A128" s="4" t="n"/>
      <c r="B128" s="4" t="n"/>
      <c r="C128" s="4" t="n"/>
      <c r="D128" s="4" t="n"/>
      <c r="E128" s="2" t="n"/>
    </row>
    <row r="129">
      <c r="A129" s="4" t="n"/>
      <c r="B129" s="4" t="n"/>
      <c r="C129" s="4" t="n"/>
      <c r="D129" s="4" t="n"/>
      <c r="E129" s="2" t="n"/>
    </row>
    <row r="130">
      <c r="A130" s="4" t="n"/>
      <c r="B130" s="4" t="n"/>
      <c r="C130" s="4" t="n"/>
      <c r="D130" s="4" t="n"/>
      <c r="E130" s="2" t="n"/>
    </row>
    <row r="131">
      <c r="A131" s="4" t="n"/>
      <c r="B131" s="4" t="n"/>
      <c r="C131" s="4" t="n"/>
      <c r="D131" s="4" t="n"/>
      <c r="E131" s="2" t="n"/>
    </row>
    <row r="132">
      <c r="A132" s="4" t="n"/>
      <c r="B132" s="4" t="n"/>
      <c r="C132" s="4" t="n"/>
      <c r="D132" s="4" t="n"/>
      <c r="E132" s="2" t="n"/>
    </row>
    <row r="133">
      <c r="A133" s="4" t="n"/>
      <c r="B133" s="4" t="n"/>
      <c r="C133" s="4" t="n"/>
      <c r="D133" s="4" t="n"/>
      <c r="E133" s="2" t="n"/>
    </row>
    <row r="134">
      <c r="A134" s="4" t="n"/>
      <c r="B134" s="4" t="n"/>
      <c r="C134" s="4" t="n"/>
      <c r="D134" s="4" t="n"/>
      <c r="E134" s="2" t="n"/>
    </row>
    <row r="135">
      <c r="A135" s="4" t="n"/>
      <c r="B135" s="4" t="n"/>
      <c r="C135" s="4" t="n"/>
      <c r="D135" s="4" t="n"/>
      <c r="E135" s="2" t="n"/>
    </row>
    <row r="136">
      <c r="A136" s="4" t="n"/>
      <c r="B136" s="4" t="n"/>
      <c r="C136" s="4" t="n"/>
      <c r="D136" s="4" t="n"/>
      <c r="E136" s="2" t="n"/>
    </row>
    <row r="137">
      <c r="A137" s="4" t="n"/>
      <c r="B137" s="4" t="n"/>
      <c r="C137" s="4" t="n"/>
      <c r="D137" s="4" t="n"/>
      <c r="E137" s="2" t="n"/>
    </row>
    <row r="138">
      <c r="A138" s="4" t="n"/>
      <c r="B138" s="4" t="n"/>
      <c r="C138" s="4" t="n"/>
      <c r="D138" s="4" t="n"/>
      <c r="E138" s="2" t="n"/>
    </row>
    <row r="139">
      <c r="A139" s="4" t="n"/>
      <c r="B139" s="4" t="n"/>
      <c r="C139" s="4" t="n"/>
      <c r="D139" s="4" t="n"/>
      <c r="E139" s="2" t="n"/>
    </row>
    <row r="140">
      <c r="A140" s="4" t="n"/>
      <c r="B140" s="4" t="n"/>
      <c r="C140" s="4" t="n"/>
      <c r="D140" s="4" t="n"/>
      <c r="E140" s="2" t="n"/>
    </row>
    <row r="141">
      <c r="A141" s="4" t="n"/>
      <c r="B141" s="4" t="n"/>
      <c r="C141" s="4" t="n"/>
      <c r="D141" s="4" t="n"/>
      <c r="E141" s="2" t="n"/>
    </row>
    <row r="142">
      <c r="A142" s="4" t="n"/>
      <c r="B142" s="4" t="n"/>
      <c r="C142" s="4" t="n"/>
      <c r="D142" s="4" t="n"/>
      <c r="E142" s="2" t="n"/>
    </row>
    <row r="143">
      <c r="A143" s="4" t="n"/>
      <c r="B143" s="4" t="n"/>
      <c r="C143" s="4" t="n"/>
      <c r="D143" s="4" t="n"/>
      <c r="E143" s="2" t="n"/>
    </row>
    <row r="144">
      <c r="A144" s="4" t="n"/>
      <c r="B144" s="4" t="n"/>
      <c r="C144" s="4" t="n"/>
      <c r="D144" s="4" t="n"/>
      <c r="E144" s="2" t="n"/>
    </row>
    <row r="145">
      <c r="A145" s="4" t="n"/>
      <c r="B145" s="4" t="n"/>
      <c r="C145" s="4" t="n"/>
      <c r="D145" s="4" t="n"/>
      <c r="E145" s="2" t="n"/>
    </row>
    <row r="146">
      <c r="A146" s="4" t="n"/>
      <c r="B146" s="4" t="n"/>
      <c r="C146" s="4" t="n"/>
      <c r="D146" s="4" t="n"/>
      <c r="E146" s="2" t="n"/>
    </row>
    <row r="147">
      <c r="A147" s="4" t="n"/>
      <c r="B147" s="4" t="n"/>
      <c r="C147" s="4" t="n"/>
      <c r="D147" s="4" t="n"/>
      <c r="E147" s="2" t="n"/>
    </row>
    <row r="148">
      <c r="A148" s="4" t="n"/>
      <c r="B148" s="4" t="n"/>
      <c r="C148" s="4" t="n"/>
      <c r="D148" s="4" t="n"/>
      <c r="E148" s="2" t="n"/>
    </row>
    <row r="149">
      <c r="A149" s="4" t="n"/>
      <c r="B149" s="4" t="n"/>
      <c r="C149" s="4" t="n"/>
      <c r="D149" s="4" t="n"/>
      <c r="E149" s="2" t="n"/>
    </row>
    <row r="150">
      <c r="A150" s="4" t="n"/>
      <c r="B150" s="4" t="n"/>
      <c r="C150" s="4" t="n"/>
      <c r="D150" s="4" t="n"/>
      <c r="E150" s="2" t="n"/>
    </row>
    <row r="151">
      <c r="A151" s="4" t="n"/>
      <c r="B151" s="4" t="n"/>
      <c r="C151" s="4" t="n"/>
      <c r="D151" s="4" t="n"/>
      <c r="E151" s="2" t="n"/>
    </row>
    <row r="152">
      <c r="A152" s="4" t="n"/>
      <c r="B152" s="4" t="n"/>
      <c r="C152" s="4" t="n"/>
      <c r="D152" s="4" t="n"/>
      <c r="E152" s="2" t="n"/>
    </row>
    <row r="153">
      <c r="A153" s="4" t="n"/>
      <c r="B153" s="4" t="n"/>
      <c r="C153" s="4" t="n"/>
      <c r="D153" s="4" t="n"/>
      <c r="E153" s="2" t="n"/>
    </row>
    <row r="154">
      <c r="A154" s="4" t="n"/>
      <c r="B154" s="4" t="n"/>
      <c r="C154" s="4" t="n"/>
      <c r="D154" s="4" t="n"/>
      <c r="E154" s="2" t="n"/>
    </row>
    <row r="155">
      <c r="A155" s="4" t="n"/>
      <c r="B155" s="4" t="n"/>
      <c r="C155" s="4" t="n"/>
      <c r="D155" s="4" t="n"/>
      <c r="E155" s="2" t="n"/>
    </row>
    <row r="156">
      <c r="A156" s="4" t="n"/>
      <c r="B156" s="4" t="n"/>
      <c r="C156" s="4" t="n"/>
      <c r="D156" s="4" t="n"/>
      <c r="E156" s="2" t="n"/>
    </row>
    <row r="157">
      <c r="A157" s="4" t="n"/>
      <c r="B157" s="4" t="n"/>
      <c r="C157" s="4" t="n"/>
      <c r="D157" s="4" t="n"/>
      <c r="E157" s="2" t="n"/>
    </row>
    <row r="158">
      <c r="A158" s="4" t="n"/>
      <c r="B158" s="4" t="n"/>
      <c r="C158" s="4" t="n"/>
      <c r="D158" s="4" t="n"/>
      <c r="E158" s="2" t="n"/>
    </row>
    <row r="159">
      <c r="A159" s="4" t="n"/>
      <c r="B159" s="4" t="n"/>
      <c r="C159" s="4" t="n"/>
      <c r="D159" s="4" t="n"/>
      <c r="E159" s="2" t="n"/>
    </row>
    <row r="160">
      <c r="A160" s="4" t="n"/>
      <c r="B160" s="4" t="n"/>
      <c r="C160" s="4" t="n"/>
      <c r="D160" s="4" t="n"/>
      <c r="E160" s="2" t="n"/>
    </row>
    <row r="161">
      <c r="A161" s="4" t="n"/>
      <c r="B161" s="4" t="n"/>
      <c r="C161" s="4" t="n"/>
      <c r="D161" s="4" t="n"/>
      <c r="E161" s="2" t="n"/>
    </row>
    <row r="162">
      <c r="A162" s="4" t="n"/>
      <c r="B162" s="4" t="n"/>
      <c r="C162" s="4" t="n"/>
      <c r="D162" s="4" t="n"/>
      <c r="E162" s="2" t="n"/>
    </row>
    <row r="163">
      <c r="A163" s="4" t="n"/>
      <c r="B163" s="4" t="n"/>
      <c r="C163" s="4" t="n"/>
      <c r="D163" s="4" t="n"/>
      <c r="E163" s="2" t="n"/>
    </row>
    <row r="164">
      <c r="A164" s="4" t="n"/>
      <c r="B164" s="4" t="n"/>
      <c r="C164" s="4" t="n"/>
      <c r="D164" s="4" t="n"/>
      <c r="E164" s="2" t="n"/>
    </row>
    <row r="165">
      <c r="A165" s="4" t="n"/>
      <c r="B165" s="4" t="n"/>
      <c r="C165" s="4" t="n"/>
      <c r="D165" s="4" t="n"/>
      <c r="E165" s="2" t="n"/>
    </row>
    <row r="166">
      <c r="A166" s="4" t="n"/>
      <c r="B166" s="4" t="n"/>
      <c r="C166" s="4" t="n"/>
      <c r="D166" s="4" t="n"/>
      <c r="E166" s="2" t="n"/>
    </row>
    <row r="167">
      <c r="A167" s="4" t="n"/>
      <c r="B167" s="4" t="n"/>
      <c r="C167" s="4" t="n"/>
      <c r="D167" s="4" t="n"/>
      <c r="E167" s="2" t="n"/>
    </row>
    <row r="168">
      <c r="A168" s="4" t="n"/>
      <c r="B168" s="4" t="n"/>
      <c r="C168" s="4" t="n"/>
      <c r="D168" s="4" t="n"/>
      <c r="E168" s="2" t="n"/>
    </row>
    <row r="169">
      <c r="A169" s="4" t="n"/>
      <c r="B169" s="4" t="n"/>
      <c r="C169" s="4" t="n"/>
      <c r="D169" s="4" t="n"/>
      <c r="E169" s="2" t="n"/>
    </row>
    <row r="170">
      <c r="A170" s="4" t="n"/>
      <c r="B170" s="4" t="n"/>
      <c r="C170" s="4" t="n"/>
      <c r="D170" s="4" t="n"/>
      <c r="E170" s="2" t="n"/>
    </row>
    <row r="171">
      <c r="A171" s="4" t="n"/>
      <c r="B171" s="4" t="n"/>
      <c r="C171" s="4" t="n"/>
      <c r="D171" s="4" t="n"/>
      <c r="E171" s="2" t="n"/>
    </row>
    <row r="172">
      <c r="A172" s="4" t="n"/>
      <c r="B172" s="4" t="n"/>
      <c r="C172" s="4" t="n"/>
      <c r="D172" s="4" t="n"/>
      <c r="E172" s="2" t="n"/>
    </row>
    <row r="173">
      <c r="A173" s="4" t="n"/>
      <c r="B173" s="4" t="n"/>
      <c r="C173" s="4" t="n"/>
      <c r="D173" s="4" t="n"/>
      <c r="E173" s="2" t="n"/>
    </row>
    <row r="174">
      <c r="A174" s="4" t="n"/>
      <c r="B174" s="4" t="n"/>
      <c r="C174" s="4" t="n"/>
      <c r="D174" s="4" t="n"/>
      <c r="E174" s="2" t="n"/>
    </row>
    <row r="175">
      <c r="A175" s="4" t="n"/>
      <c r="B175" s="4" t="n"/>
      <c r="C175" s="4" t="n"/>
      <c r="D175" s="4" t="n"/>
      <c r="E175" s="2" t="n"/>
    </row>
    <row r="176">
      <c r="A176" s="4" t="n"/>
      <c r="B176" s="4" t="n"/>
      <c r="C176" s="4" t="n"/>
      <c r="D176" s="4" t="n"/>
      <c r="E176" s="2" t="n"/>
    </row>
    <row r="177">
      <c r="A177" s="4" t="n"/>
      <c r="B177" s="4" t="n"/>
      <c r="C177" s="4" t="n"/>
      <c r="D177" s="4" t="n"/>
      <c r="E177" s="2" t="n"/>
    </row>
    <row r="178">
      <c r="A178" s="4" t="n"/>
      <c r="B178" s="4" t="n"/>
      <c r="C178" s="4" t="n"/>
      <c r="D178" s="4" t="n"/>
      <c r="E178" s="2" t="n"/>
    </row>
    <row r="179">
      <c r="A179" s="4" t="n"/>
      <c r="B179" s="4" t="n"/>
      <c r="C179" s="4" t="n"/>
      <c r="D179" s="4" t="n"/>
      <c r="E179" s="2" t="n"/>
    </row>
    <row r="180">
      <c r="A180" s="4" t="n"/>
      <c r="B180" s="4" t="n"/>
      <c r="C180" s="4" t="n"/>
      <c r="D180" s="4" t="n"/>
      <c r="E180" s="2" t="n"/>
    </row>
    <row r="181">
      <c r="A181" s="4" t="n"/>
      <c r="B181" s="4" t="n"/>
      <c r="C181" s="4" t="n"/>
      <c r="D181" s="4" t="n"/>
      <c r="E181" s="2" t="n"/>
    </row>
    <row r="182">
      <c r="A182" s="4" t="n"/>
      <c r="B182" s="4" t="n"/>
      <c r="C182" s="4" t="n"/>
      <c r="D182" s="4" t="n"/>
      <c r="E182" s="2" t="n"/>
    </row>
    <row r="183">
      <c r="A183" s="4" t="n"/>
      <c r="B183" s="4" t="n"/>
      <c r="C183" s="4" t="n"/>
      <c r="D183" s="4" t="n"/>
      <c r="E183" s="2" t="n"/>
    </row>
    <row r="184">
      <c r="A184" s="4" t="n"/>
      <c r="B184" s="4" t="n"/>
      <c r="C184" s="4" t="n"/>
      <c r="D184" s="4" t="n"/>
      <c r="E184" s="2" t="n"/>
    </row>
    <row r="185">
      <c r="A185" s="4" t="n"/>
      <c r="B185" s="4" t="n"/>
      <c r="C185" s="4" t="n"/>
      <c r="D185" s="4" t="n"/>
      <c r="E185" s="2" t="n"/>
    </row>
    <row r="186">
      <c r="A186" s="4" t="n"/>
      <c r="B186" s="4" t="n"/>
      <c r="C186" s="4" t="n"/>
      <c r="D186" s="4" t="n"/>
      <c r="E186" s="2" t="n"/>
    </row>
    <row r="187">
      <c r="A187" s="4" t="n"/>
      <c r="B187" s="4" t="n"/>
      <c r="C187" s="4" t="n"/>
      <c r="D187" s="4" t="n"/>
      <c r="E187" s="2" t="n"/>
    </row>
    <row r="188">
      <c r="A188" s="4" t="n"/>
      <c r="B188" s="4" t="n"/>
      <c r="C188" s="4" t="n"/>
      <c r="D188" s="4" t="n"/>
      <c r="E188" s="2" t="n"/>
    </row>
    <row r="189">
      <c r="A189" s="4" t="n"/>
      <c r="B189" s="4" t="n"/>
      <c r="C189" s="4" t="n"/>
      <c r="D189" s="4" t="n"/>
      <c r="E189" s="2" t="n"/>
    </row>
    <row r="190">
      <c r="A190" s="4" t="n"/>
      <c r="B190" s="4" t="n"/>
      <c r="C190" s="4" t="n"/>
      <c r="D190" s="4" t="n"/>
      <c r="E190" s="2" t="n"/>
    </row>
    <row r="191">
      <c r="A191" s="4" t="n"/>
      <c r="B191" s="4" t="n"/>
      <c r="C191" s="4" t="n"/>
      <c r="D191" s="4" t="n"/>
      <c r="E191" s="2" t="n"/>
    </row>
    <row r="192">
      <c r="A192" s="4" t="n"/>
      <c r="B192" s="4" t="n"/>
      <c r="C192" s="4" t="n"/>
      <c r="D192" s="4" t="n"/>
      <c r="E192" s="2" t="n"/>
    </row>
    <row r="193">
      <c r="A193" s="4" t="n"/>
      <c r="B193" s="4" t="n"/>
      <c r="C193" s="4" t="n"/>
      <c r="D193" s="4" t="n"/>
      <c r="E193" s="2" t="n"/>
    </row>
    <row r="194">
      <c r="A194" s="4" t="n"/>
      <c r="B194" s="4" t="n"/>
      <c r="C194" s="4" t="n"/>
      <c r="D194" s="4" t="n"/>
      <c r="E194" s="2" t="n"/>
    </row>
    <row r="195">
      <c r="A195" s="4" t="n"/>
      <c r="B195" s="4" t="n"/>
      <c r="C195" s="4" t="n"/>
      <c r="D195" s="4" t="n"/>
      <c r="E195" s="2" t="n"/>
    </row>
    <row r="196">
      <c r="A196" s="4" t="n"/>
      <c r="B196" s="4" t="n"/>
      <c r="C196" s="4" t="n"/>
      <c r="D196" s="4" t="n"/>
      <c r="E196" s="2" t="n"/>
    </row>
    <row r="197">
      <c r="A197" s="4" t="n"/>
      <c r="B197" s="4" t="n"/>
      <c r="C197" s="4" t="n"/>
      <c r="D197" s="4" t="n"/>
      <c r="E197" s="2" t="n"/>
    </row>
    <row r="198">
      <c r="A198" s="4" t="n"/>
      <c r="B198" s="4" t="n"/>
      <c r="C198" s="4" t="n"/>
      <c r="D198" s="4" t="n"/>
      <c r="E198" s="2" t="n"/>
    </row>
    <row r="199">
      <c r="A199" s="4" t="n"/>
      <c r="B199" s="4" t="n"/>
      <c r="C199" s="4" t="n"/>
      <c r="D199" s="4" t="n"/>
      <c r="E199" s="2" t="n"/>
    </row>
    <row r="200">
      <c r="A200" s="4" t="n"/>
      <c r="B200" s="4" t="n"/>
      <c r="C200" s="4" t="n"/>
      <c r="D200" s="4" t="n"/>
      <c r="E200" s="2" t="n"/>
    </row>
    <row r="201">
      <c r="A201" s="4" t="n"/>
      <c r="B201" s="4" t="n"/>
      <c r="C201" s="4" t="n"/>
      <c r="D201" s="4" t="n"/>
      <c r="E201" s="2" t="n"/>
    </row>
    <row r="202">
      <c r="A202" s="4" t="n"/>
      <c r="B202" s="4" t="n"/>
      <c r="C202" s="4" t="n"/>
      <c r="D202" s="4" t="n"/>
      <c r="E202" s="2" t="n"/>
    </row>
    <row r="203">
      <c r="A203" s="4" t="n"/>
      <c r="B203" s="4" t="n"/>
      <c r="C203" s="4" t="n"/>
      <c r="D203" s="4" t="n"/>
      <c r="E203" s="2" t="n"/>
    </row>
    <row r="204">
      <c r="A204" s="4" t="n"/>
      <c r="B204" s="4" t="n"/>
      <c r="C204" s="4" t="n"/>
      <c r="D204" s="4" t="n"/>
      <c r="E204" s="2" t="n"/>
    </row>
    <row r="205">
      <c r="A205" s="4" t="n"/>
      <c r="B205" s="4" t="n"/>
      <c r="C205" s="4" t="n"/>
      <c r="D205" s="4" t="n"/>
      <c r="E205" s="2" t="n"/>
    </row>
    <row r="206">
      <c r="A206" s="4" t="n"/>
      <c r="B206" s="4" t="n"/>
      <c r="C206" s="4" t="n"/>
      <c r="D206" s="4" t="n"/>
      <c r="E206" s="2" t="n"/>
    </row>
    <row r="207">
      <c r="A207" s="4" t="n"/>
      <c r="B207" s="4" t="n"/>
      <c r="C207" s="4" t="n"/>
      <c r="D207" s="4" t="n"/>
      <c r="E207" s="2" t="n"/>
    </row>
    <row r="208">
      <c r="A208" s="4" t="n"/>
      <c r="B208" s="4" t="n"/>
      <c r="C208" s="4" t="n"/>
      <c r="D208" s="4" t="n"/>
      <c r="E208" s="2" t="n"/>
    </row>
  </sheetData>
  <autoFilter ref="A4:G104"/>
  <mergeCells count="1">
    <mergeCell ref="A1:L1"/>
  </mergeCells>
  <dataValidations count="2">
    <dataValidation sqref="F5:F104" showErrorMessage="1" showInputMessage="1" allowBlank="1" type="list">
      <formula1>"Pessoa Física,Simples Nacional,Lucro Presumido,Lucro Real"</formula1>
    </dataValidation>
    <dataValidation sqref="E108:E208" showErrorMessage="1" showInputMessage="1" allowBlank="1" type="list">
      <formula1>"Disponível,Em atendimento,Férias,Inativo"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A580C"/>
    <outlinePr summaryBelow="1" summaryRight="1"/>
    <pageSetUpPr/>
  </sheetPr>
  <dimension ref="A1:X4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2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</cols>
  <sheetData>
    <row r="1" ht="32" customHeight="1">
      <c r="A1" s="20" t="inlineStr">
        <is>
          <t>Painel de Controle — enxergue gargalos e destrave suas ordens</t>
        </is>
      </c>
    </row>
    <row r="2"/>
    <row r="3">
      <c r="A3" s="22" t="inlineStr">
        <is>
          <t>Indicador</t>
        </is>
      </c>
      <c r="B3" s="22" t="inlineStr">
        <is>
          <t>Resultado</t>
        </is>
      </c>
    </row>
    <row r="4">
      <c r="A4" s="23" t="inlineStr">
        <is>
          <t>Total de OS</t>
        </is>
      </c>
      <c r="B4" s="24">
        <f>COUNTA('Ordens de Serviço'!$A$2:$A$101)</f>
        <v/>
      </c>
    </row>
    <row r="5">
      <c r="A5" s="25" t="inlineStr">
        <is>
          <t>OS concluídas</t>
        </is>
      </c>
      <c r="B5" s="24">
        <f>COUNTIF('Ordens de Serviço'!$L$2:$L$101,"Concluída")</f>
        <v/>
      </c>
    </row>
    <row r="6">
      <c r="A6" s="23" t="inlineStr">
        <is>
          <t>OS abertas/em andamento</t>
        </is>
      </c>
      <c r="B6" s="24">
        <f>COUNTIF('Ordens de Serviço'!$L$2:$L$101,"Aberta")+COUNTIF('Ordens de Serviço'!$L$2:$L$101,"Em execução")</f>
        <v/>
      </c>
    </row>
    <row r="7">
      <c r="A7" s="25" t="inlineStr">
        <is>
          <t>OS atrasadas</t>
        </is>
      </c>
      <c r="B7" s="24">
        <f>COUNTIF('Ordens de Serviço'!$V$2:$V$101,"Atrasada")</f>
        <v/>
      </c>
    </row>
    <row r="8">
      <c r="A8" s="23" t="inlineStr">
        <is>
          <t>Faturamento total</t>
        </is>
      </c>
      <c r="B8" s="45">
        <f>SUM('Ordens de Serviço'!$R$2:$R$101)</f>
        <v/>
      </c>
    </row>
    <row r="9">
      <c r="A9" s="25" t="inlineStr">
        <is>
          <t>Ticket médio</t>
        </is>
      </c>
      <c r="B9" s="45">
        <f>IFERROR(AVERAGE('Ordens de Serviço'!$R$2:$R$101),0)</f>
        <v/>
      </c>
    </row>
    <row r="10">
      <c r="A10" s="23" t="inlineStr">
        <is>
          <t>Margem média</t>
        </is>
      </c>
      <c r="B10" s="46">
        <f>IFERROR(AVERAGE('Ordens de Serviço'!$T$2:$T$101),0)</f>
        <v/>
      </c>
    </row>
    <row r="11">
      <c r="A11" s="25" t="inlineStr">
        <is>
          <t>Percentual de conclusão</t>
        </is>
      </c>
      <c r="B11" s="46">
        <f>IFERROR(COUNTIF('Ordens de Serviço'!$L$2:$L$101,"Concluída")/COUNTA('Ordens de Serviço'!$A$2:$A$101),0)</f>
        <v/>
      </c>
    </row>
    <row r="12"/>
    <row r="13">
      <c r="A13" s="22" t="inlineStr">
        <is>
          <t>Status</t>
        </is>
      </c>
      <c r="B13" s="22" t="inlineStr">
        <is>
          <t>Quantidade de OS</t>
        </is>
      </c>
      <c r="C13" s="22" t="n"/>
    </row>
    <row r="14">
      <c r="A14" s="28" t="inlineStr">
        <is>
          <t>Aberta</t>
        </is>
      </c>
      <c r="B14" s="29">
        <f>COUNTIF('Ordens de Serviço'!$L$2:$L$101,A14)</f>
        <v/>
      </c>
    </row>
    <row r="15">
      <c r="A15" s="14" t="inlineStr">
        <is>
          <t>Em análise</t>
        </is>
      </c>
      <c r="B15" s="19">
        <f>COUNTIF('Ordens de Serviço'!$L$2:$L$101,A15)</f>
        <v/>
      </c>
    </row>
    <row r="16">
      <c r="A16" s="28" t="inlineStr">
        <is>
          <t>Aguardando peça</t>
        </is>
      </c>
      <c r="B16" s="29">
        <f>COUNTIF('Ordens de Serviço'!$L$2:$L$101,A16)</f>
        <v/>
      </c>
    </row>
    <row r="17">
      <c r="A17" s="14" t="inlineStr">
        <is>
          <t>Em execução</t>
        </is>
      </c>
      <c r="B17" s="19">
        <f>COUNTIF('Ordens de Serviço'!$L$2:$L$101,A17)</f>
        <v/>
      </c>
    </row>
    <row r="18">
      <c r="A18" s="28" t="inlineStr">
        <is>
          <t>Concluída</t>
        </is>
      </c>
      <c r="B18" s="29">
        <f>COUNTIF('Ordens de Serviço'!$L$2:$L$101,A18)</f>
        <v/>
      </c>
    </row>
    <row r="19">
      <c r="A19" s="14" t="inlineStr">
        <is>
          <t>Cancelada</t>
        </is>
      </c>
      <c r="B19" s="19">
        <f>COUNTIF('Ordens de Serviço'!$L$2:$L$101,A19)</f>
        <v/>
      </c>
    </row>
    <row r="20"/>
    <row r="21"/>
    <row r="22">
      <c r="A22" s="22" t="inlineStr">
        <is>
          <t>Técnico responsável</t>
        </is>
      </c>
      <c r="B22" s="22" t="inlineStr">
        <is>
          <t>Faturamento</t>
        </is>
      </c>
      <c r="C22" s="22" t="n"/>
    </row>
    <row r="23">
      <c r="A23" s="28" t="inlineStr">
        <is>
          <t>Marcos Ribeiro</t>
        </is>
      </c>
      <c r="B23" s="47">
        <f>SUMIF('Ordens de Serviço'!$J$2:$J$101,A23,'Ordens de Serviço'!$R$2:$R$101)</f>
        <v/>
      </c>
    </row>
    <row r="24">
      <c r="A24" s="14" t="inlineStr">
        <is>
          <t>Daniela Martins</t>
        </is>
      </c>
      <c r="B24" s="48">
        <f>SUMIF('Ordens de Serviço'!$J$2:$J$101,A24,'Ordens de Serviço'!$R$2:$R$101)</f>
        <v/>
      </c>
    </row>
    <row r="25">
      <c r="A25" s="28" t="inlineStr">
        <is>
          <t>Eduardo Gomes</t>
        </is>
      </c>
      <c r="B25" s="47">
        <f>SUMIF('Ordens de Serviço'!$J$2:$J$101,A25,'Ordens de Serviço'!$R$2:$R$101)</f>
        <v/>
      </c>
    </row>
    <row r="26">
      <c r="A26" s="14" t="inlineStr">
        <is>
          <t>Patrícia Rocha</t>
        </is>
      </c>
      <c r="B26" s="48">
        <f>SUMIF('Ordens de Serviço'!$J$2:$J$101,A26,'Ordens de Serviço'!$R$2:$R$101)</f>
        <v/>
      </c>
    </row>
    <row r="27"/>
    <row r="28"/>
    <row r="29"/>
    <row r="30">
      <c r="A30" s="22" t="inlineStr">
        <is>
          <t>Prioridade</t>
        </is>
      </c>
      <c r="B30" s="22" t="inlineStr">
        <is>
          <t>Quantidade de OS</t>
        </is>
      </c>
      <c r="C30" s="22" t="n"/>
    </row>
    <row r="31">
      <c r="A31" s="28" t="inlineStr">
        <is>
          <t>Baixa</t>
        </is>
      </c>
      <c r="B31" s="29">
        <f>COUNTIF('Ordens de Serviço'!$K$2:$K$101,A31)</f>
        <v/>
      </c>
    </row>
    <row r="32">
      <c r="A32" s="14" t="inlineStr">
        <is>
          <t>Média</t>
        </is>
      </c>
      <c r="B32" s="19">
        <f>COUNTIF('Ordens de Serviço'!$K$2:$K$101,A32)</f>
        <v/>
      </c>
    </row>
    <row r="33">
      <c r="A33" s="28" t="inlineStr">
        <is>
          <t>Alta</t>
        </is>
      </c>
      <c r="B33" s="29">
        <f>COUNTIF('Ordens de Serviço'!$K$2:$K$101,A33)</f>
        <v/>
      </c>
    </row>
    <row r="34">
      <c r="A34" s="14" t="inlineStr">
        <is>
          <t>Urgente</t>
        </is>
      </c>
      <c r="B34" s="19">
        <f>COUNTIF('Ordens de Serviço'!$K$2:$K$101,A34)</f>
        <v/>
      </c>
    </row>
    <row r="35"/>
    <row r="36"/>
    <row r="37">
      <c r="A37" s="22" t="inlineStr">
        <is>
          <t>Mês de abertura</t>
        </is>
      </c>
      <c r="B37" s="22" t="inlineStr">
        <is>
          <t>Limite do próximo mês</t>
        </is>
      </c>
      <c r="C37" s="22" t="inlineStr">
        <is>
          <t>Faturamento</t>
        </is>
      </c>
    </row>
    <row r="38">
      <c r="A38" s="49" t="n">
        <v>46143</v>
      </c>
      <c r="B38" s="50" t="n">
        <v>46174</v>
      </c>
      <c r="C38" s="47">
        <f>SUMIFS('Ordens de Serviço'!$R$2:$R$101,'Ordens de Serviço'!$B$2:$B$101,"&gt;="&amp;A38,'Ordens de Serviço'!$B$2:$B$101,"&lt;"&amp;B38)</f>
        <v/>
      </c>
    </row>
    <row r="39">
      <c r="A39" s="51" t="n">
        <v>46174</v>
      </c>
      <c r="B39" s="52" t="n">
        <v>46204</v>
      </c>
      <c r="C39" s="48">
        <f>SUMIFS('Ordens de Serviço'!$R$2:$R$101,'Ordens de Serviço'!$B$2:$B$101,"&gt;="&amp;A39,'Ordens de Serviço'!$B$2:$B$101,"&lt;"&amp;B39)</f>
        <v/>
      </c>
    </row>
    <row r="40">
      <c r="A40" s="49" t="n">
        <v>46204</v>
      </c>
      <c r="B40" s="50" t="n">
        <v>46235</v>
      </c>
      <c r="C40" s="47">
        <f>SUMIFS('Ordens de Serviço'!$R$2:$R$101,'Ordens de Serviço'!$B$2:$B$101,"&gt;="&amp;A40,'Ordens de Serviço'!$B$2:$B$101,"&lt;"&amp;B40)</f>
        <v/>
      </c>
    </row>
    <row r="41">
      <c r="A41" s="51" t="n">
        <v>46235</v>
      </c>
      <c r="B41" s="52" t="n">
        <v>46266</v>
      </c>
      <c r="C41" s="48">
        <f>SUMIFS('Ordens de Serviço'!$R$2:$R$101,'Ordens de Serviço'!$B$2:$B$101,"&gt;="&amp;A41,'Ordens de Serviço'!$B$2:$B$101,"&lt;"&amp;B41)</f>
        <v/>
      </c>
    </row>
    <row r="42">
      <c r="A42" s="49" t="n">
        <v>46266</v>
      </c>
      <c r="B42" s="50" t="n">
        <v>46296</v>
      </c>
      <c r="C42" s="47">
        <f>SUMIFS('Ordens de Serviço'!$R$2:$R$101,'Ordens de Serviço'!$B$2:$B$101,"&gt;="&amp;A42,'Ordens de Serviço'!$B$2:$B$101,"&lt;"&amp;B42)</f>
        <v/>
      </c>
    </row>
    <row r="43">
      <c r="A43" s="51" t="n">
        <v>46296</v>
      </c>
      <c r="B43" s="52" t="n">
        <v>46327</v>
      </c>
      <c r="C43" s="48">
        <f>SUMIFS('Ordens de Serviço'!$R$2:$R$101,'Ordens de Serviço'!$B$2:$B$101,"&gt;="&amp;A43,'Ordens de Serviço'!$B$2:$B$101,"&lt;"&amp;B43)</f>
        <v/>
      </c>
    </row>
  </sheetData>
  <mergeCells count="1">
    <mergeCell ref="A1:X1"/>
  </mergeCells>
  <conditionalFormatting sqref="B4:B11">
    <cfRule type="expression" priority="1" dxfId="4">
      <formula>B4&gt;0</formula>
    </cfRule>
  </conditionalFormatting>
  <conditionalFormatting sqref="B7">
    <cfRule type="expression" priority="2" dxfId="0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34155"/>
    <outlinePr summaryBelow="1" summaryRight="1"/>
    <pageSetUpPr/>
  </sheetPr>
  <dimension ref="A1:H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68" customWidth="1" min="2" max="2"/>
    <col width="66" customWidth="1" min="3" max="3"/>
  </cols>
  <sheetData>
    <row r="1" ht="32" customHeight="1">
      <c r="A1" s="20" t="inlineStr">
        <is>
          <t>Rota rápida — registre, acompanhe e resolva sem perder prazo</t>
        </is>
      </c>
    </row>
    <row r="2"/>
    <row r="3">
      <c r="A3" s="22" t="inlineStr">
        <is>
          <t>Aba</t>
        </is>
      </c>
      <c r="B3" s="22" t="inlineStr">
        <is>
          <t>Use assim</t>
        </is>
      </c>
      <c r="C3" s="22" t="inlineStr">
        <is>
          <t>Colunas-chave</t>
        </is>
      </c>
    </row>
    <row r="4" ht="48" customHeight="1">
      <c r="A4" s="28" t="inlineStr">
        <is>
          <t>Ordens de Serviço</t>
        </is>
      </c>
      <c r="B4" s="28" t="inlineStr">
        <is>
          <t>Registre uma OS por linha nas células amarelas. Os campos azuis calculam descrição, valores, margem e prazo automaticamente.</t>
        </is>
      </c>
      <c r="C4" s="28" t="inlineStr">
        <is>
          <t>Nº da OS, datas, cliente, código do serviço, técnico, prioridade, status, horas, peças, desconto e observações.</t>
        </is>
      </c>
    </row>
    <row r="5" ht="48" customHeight="1">
      <c r="A5" s="14" t="inlineStr">
        <is>
          <t>Cadastros</t>
        </is>
      </c>
      <c r="B5" s="14" t="inlineStr">
        <is>
          <t>Mantenha clientes, serviços e técnicos atualizados. Novos códigos de serviço liberam buscas automáticas nas próximas OS.</t>
        </is>
      </c>
      <c r="C5" s="14" t="inlineStr">
        <is>
          <t>Cliente, CNPJ/CPF, contato, código do serviço, valor padrão, custo interno e disponibilidade do técnico.</t>
        </is>
      </c>
    </row>
    <row r="6" ht="48" customHeight="1">
      <c r="A6" s="28" t="inlineStr">
        <is>
          <t>Resumo</t>
        </is>
      </c>
      <c r="B6" s="28" t="inlineStr">
        <is>
          <t>Use o painel para atacar atrasos, comparar faturamento por técnico e identificar prioridades concentradas.</t>
        </is>
      </c>
      <c r="C6" s="28" t="inlineStr">
        <is>
          <t>Indicadores, status, faturamento por técnico, prioridade e faturamento mensal.</t>
        </is>
      </c>
    </row>
    <row r="7" ht="48" customHeight="1">
      <c r="A7" s="14" t="inlineStr">
        <is>
          <t>Dica Raposa</t>
        </is>
      </c>
      <c r="B7" s="14" t="inlineStr">
        <is>
          <t>Comece pelo código do serviço e pela data prevista. O painel sinaliza atrasos em vermelho e prazos curtos em laranja.</t>
        </is>
      </c>
      <c r="C7" s="14" t="inlineStr">
        <is>
          <t>As células amarelas são editáveis; as células azuis são cálculos automáticos.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2026-10-02T17:45:32Z</dcterms:created>
  <dcterms:modified xmlns:dcterms="http://purl.org/dc/terms/" xmlns:xsi="http://www.w3.org/2001/XMLSchema-instance" xsi:type="dcterms:W3CDTF">2026-10-02T17:45:32Z</dcterms:modified>
</cp:coreProperties>
</file>