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Validade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 e Instruções" sheetId="3" state="visible" r:id="rId3"/>
  </sheets>
  <definedNames>
    <definedName name="_xlnm._FilterDatabase" localSheetId="0" hidden="1">'Controle de Validade'!$A$4:$T$104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5">
    <numFmt numFmtId="164" formatCode="#.##0"/>
    <numFmt numFmtId="165" formatCode="dd/mm/yyyy"/>
    <numFmt numFmtId="166" formatCode="0,0%"/>
    <numFmt numFmtId="167" formatCode="&quot;R$&quot; #.##0,00"/>
    <numFmt numFmtId="168" formatCode="0,0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334155"/>
      <sz val="9"/>
    </font>
    <font>
      <name val="Aptos"/>
      <b val="1"/>
      <color rgb="00FFFFFF"/>
      <sz val="11"/>
    </font>
    <font>
      <name val="Aptos"/>
      <color rgb="001E293B"/>
      <sz val="10"/>
    </font>
    <font>
      <name val="Aptos"/>
      <b val="1"/>
      <color rgb="00334155"/>
      <sz val="10"/>
    </font>
    <font>
      <name val="Aptos"/>
      <b val="1"/>
      <color rgb="00FFFFFF"/>
      <sz val="10"/>
    </font>
  </fonts>
  <fills count="11">
    <fill>
      <patternFill/>
    </fill>
    <fill>
      <patternFill patternType="gray125"/>
    </fill>
    <fill>
      <patternFill patternType="solid">
        <fgColor rgb="00EA580C"/>
      </patternFill>
    </fill>
    <fill>
      <patternFill patternType="solid">
        <fgColor rgb="00334155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DC2626"/>
      </patternFill>
    </fill>
    <fill>
      <patternFill patternType="solid">
        <fgColor rgb="00F59E0B"/>
      </patternFill>
    </fill>
    <fill>
      <patternFill patternType="solid">
        <fgColor rgb="0016A34A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7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center" vertical="center"/>
    </xf>
    <xf numFmtId="0" fontId="6" fillId="9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center" vertical="center"/>
    </xf>
    <xf numFmtId="168" fontId="5" fillId="6" borderId="1" applyAlignment="1" pivotButton="0" quotePrefix="0" xfId="0">
      <alignment horizontal="center" vertical="center"/>
    </xf>
    <xf numFmtId="0" fontId="5" fillId="10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color rgb="001E293B"/>
        <sz val="10"/>
      </font>
      <fill>
        <patternFill patternType="solid">
          <fgColor rgb="00F59E0B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'Resumo'!E4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'Resumo'!$D$5:$D$7</f>
            </numRef>
          </cat>
          <val>
            <numRef>
              <f>'Resumo'!$E$5:$E$7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Itens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'Resumo'!I4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'Resumo'!$H$5:$H$9</f>
            </numRef>
          </cat>
          <val>
            <numRef>
              <f>'Resumo'!$I$5:$I$9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Itens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em estoque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'Resumo'!K4</f>
            </strRef>
          </tx>
          <spPr>
            <a:solidFill xmlns:a="http://schemas.openxmlformats.org/drawingml/2006/main">
              <a:srgbClr val="334155"/>
            </a:solidFill>
            <a:ln xmlns:a="http://schemas.openxmlformats.org/drawingml/2006/main">
              <a:prstDash val="solid"/>
            </a:ln>
          </spPr>
          <cat>
            <numRef>
              <f>'Resumo'!$H$5:$H$9</f>
            </numRef>
          </cat>
          <val>
            <numRef>
              <f>'Resumo'!$K$5:$K$9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14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30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A580C"/>
    <outlinePr summaryBelow="1" summaryRight="1"/>
    <pageSetUpPr/>
  </sheetPr>
  <dimension ref="A1:T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2" customWidth="1" min="3" max="3"/>
    <col width="24" customWidth="1" min="4" max="4"/>
    <col width="17" customWidth="1" min="5" max="5"/>
    <col width="27" customWidth="1" min="6" max="6"/>
    <col width="22" customWidth="1" min="7" max="7"/>
    <col width="18" customWidth="1" min="8" max="8"/>
    <col width="12" customWidth="1" min="9" max="9"/>
    <col width="11" customWidth="1" min="10" max="10"/>
    <col width="16" customWidth="1" min="11" max="11"/>
    <col width="16" customWidth="1" min="12" max="12"/>
    <col width="16" customWidth="1" min="13" max="13"/>
    <col width="19" customWidth="1" min="14" max="14"/>
    <col width="25" customWidth="1" min="15" max="15"/>
    <col width="20" customWidth="1" min="16" max="16"/>
    <col width="17" customWidth="1" min="17" max="17"/>
    <col width="20" customWidth="1" min="18" max="18"/>
    <col width="29" customWidth="1" min="19" max="19"/>
    <col width="34" customWidth="1" min="20" max="20"/>
  </cols>
  <sheetData>
    <row r="1" ht="28" customHeight="1">
      <c r="A1" s="1" t="inlineStr">
        <is>
          <t>Controle de Validade | aja antes da perda</t>
        </is>
      </c>
    </row>
    <row r="2" ht="26" customHeight="1">
      <c r="A2" s="2" t="inlineStr">
        <is>
          <t>Preencha os campos amarelos. O painel calcula alertas, valor em risco e a ação prioritária por lote.</t>
        </is>
      </c>
    </row>
    <row r="3"/>
    <row r="4" ht="36" customHeight="1">
      <c r="A4" s="3" t="inlineStr">
        <is>
          <t>ID</t>
        </is>
      </c>
      <c r="B4" s="3" t="inlineStr">
        <is>
          <t>Produto</t>
        </is>
      </c>
      <c r="C4" s="3" t="inlineStr">
        <is>
          <t>Categoria</t>
        </is>
      </c>
      <c r="D4" s="3" t="inlineStr">
        <is>
          <t>Marca/Fabricante</t>
        </is>
      </c>
      <c r="E4" s="3" t="inlineStr">
        <is>
          <t>Lote</t>
        </is>
      </c>
      <c r="F4" s="3" t="inlineStr">
        <is>
          <t>Fornecedor</t>
        </is>
      </c>
      <c r="G4" s="3" t="inlineStr">
        <is>
          <t>CNPJ do fornecedor</t>
        </is>
      </c>
      <c r="H4" s="3" t="inlineStr">
        <is>
          <t>Localização</t>
        </is>
      </c>
      <c r="I4" s="3" t="inlineStr">
        <is>
          <t>Quantidade</t>
        </is>
      </c>
      <c r="J4" s="3" t="inlineStr">
        <is>
          <t>Unidade</t>
        </is>
      </c>
      <c r="K4" s="3" t="inlineStr">
        <is>
          <t>Data de entrada</t>
        </is>
      </c>
      <c r="L4" s="3" t="inlineStr">
        <is>
          <t>Data de validade</t>
        </is>
      </c>
      <c r="M4" s="3" t="inlineStr">
        <is>
          <t>Dias para vencer</t>
        </is>
      </c>
      <c r="N4" s="3" t="inlineStr">
        <is>
          <t>Prazo de alerta (dias)</t>
        </is>
      </c>
      <c r="O4" s="3" t="inlineStr">
        <is>
          <t>Status</t>
        </is>
      </c>
      <c r="P4" s="3" t="inlineStr">
        <is>
          <t>Percentual de vida restante</t>
        </is>
      </c>
      <c r="Q4" s="3" t="inlineStr">
        <is>
          <t>Valor unitário</t>
        </is>
      </c>
      <c r="R4" s="3" t="inlineStr">
        <is>
          <t>Valor total em estoque</t>
        </is>
      </c>
      <c r="S4" s="3" t="inlineStr">
        <is>
          <t>Ação recomendada</t>
        </is>
      </c>
      <c r="T4" s="3" t="inlineStr">
        <is>
          <t>Observações</t>
        </is>
      </c>
    </row>
    <row r="5" ht="30" customHeight="1">
      <c r="A5" s="4" t="n">
        <v>2026001</v>
      </c>
      <c r="B5" s="5" t="inlineStr">
        <is>
          <t>Arroz Tio João</t>
        </is>
      </c>
      <c r="C5" s="5" t="inlineStr">
        <is>
          <t>Alimentos</t>
        </is>
      </c>
      <c r="D5" s="5" t="inlineStr">
        <is>
          <t>Tio João</t>
        </is>
      </c>
      <c r="E5" s="4" t="inlineStr">
        <is>
          <t>ARZ2026SP01</t>
        </is>
      </c>
      <c r="F5" s="5" t="inlineStr">
        <is>
          <t>Distribuidora Paulista</t>
        </is>
      </c>
      <c r="G5" s="4" t="inlineStr">
        <is>
          <t>12.345.678/0001-90</t>
        </is>
      </c>
      <c r="H5" s="4" t="inlineStr">
        <is>
          <t>Estoque A</t>
        </is>
      </c>
      <c r="I5" s="6" t="n">
        <v>120</v>
      </c>
      <c r="J5" s="4" t="inlineStr">
        <is>
          <t>KG</t>
        </is>
      </c>
      <c r="K5" s="7" t="n">
        <v>46207</v>
      </c>
      <c r="L5" s="7" t="n">
        <v>46315</v>
      </c>
      <c r="M5" s="8">
        <f>IF(L5="","",L5-TODAY())</f>
        <v/>
      </c>
      <c r="N5" s="8">
        <f>IF(C5="","",IFERROR(VLOOKUP(C5,'Listas e Instruções'!$A$5:$B$9,2,0),30))</f>
        <v/>
      </c>
      <c r="O5" s="9">
        <f>IF(OR(A5="",L5=""),"",IF(L5&lt;TODAY(),"Vencido",IF(L5&lt;=TODAY()+N5,"Próximo do vencimento","Dentro da validade")))</f>
        <v/>
      </c>
      <c r="P5" s="10">
        <f>IF(OR(L5="",K5=""),"",IFERROR(MAX(0,MIN(1,(L5-TODAY())/(L5-K5))),0))</f>
        <v/>
      </c>
      <c r="Q5" s="11" t="n">
        <v>28.9</v>
      </c>
      <c r="R5" s="12">
        <f>IF(OR(I5="",Q5=""),"",I5*Q5)</f>
        <v/>
      </c>
      <c r="S5" s="13">
        <f>IF(O5="","",IF(O5="Vencido","Bloquear e descartar",IF(O5="Próximo do vencimento","Priorizar uso ou venda","Manter em estoque")))</f>
        <v/>
      </c>
      <c r="T5" s="14" t="inlineStr">
        <is>
          <t>Origem: São Paulo | conferir NF-e</t>
        </is>
      </c>
    </row>
    <row r="6" ht="30" customHeight="1">
      <c r="A6" s="4" t="n">
        <v>2026002</v>
      </c>
      <c r="B6" s="5" t="inlineStr">
        <is>
          <t>Leite UHT Piracanjuba</t>
        </is>
      </c>
      <c r="C6" s="5" t="inlineStr">
        <is>
          <t>Alimentos</t>
        </is>
      </c>
      <c r="D6" s="5" t="inlineStr">
        <is>
          <t>Piracanjuba</t>
        </is>
      </c>
      <c r="E6" s="4" t="inlineStr">
        <is>
          <t>LEI2026BH02</t>
        </is>
      </c>
      <c r="F6" s="5" t="inlineStr">
        <is>
          <t>Atacado Mineiro</t>
        </is>
      </c>
      <c r="G6" s="4" t="inlineStr">
        <is>
          <t>23.456.789/0001-12</t>
        </is>
      </c>
      <c r="H6" s="4" t="inlineStr">
        <is>
          <t>Câmara fria</t>
        </is>
      </c>
      <c r="I6" s="6" t="n">
        <v>48</v>
      </c>
      <c r="J6" s="4" t="inlineStr">
        <is>
          <t>CX</t>
        </is>
      </c>
      <c r="K6" s="7" t="n">
        <v>46182</v>
      </c>
      <c r="L6" s="7" t="n">
        <v>46290</v>
      </c>
      <c r="M6" s="15">
        <f>IF(L6="","",L6-TODAY())</f>
        <v/>
      </c>
      <c r="N6" s="15">
        <f>IF(C6="","",IFERROR(VLOOKUP(C6,'Listas e Instruções'!$A$5:$B$9,2,0),30))</f>
        <v/>
      </c>
      <c r="O6" s="16">
        <f>IF(OR(A6="",L6=""),"",IF(L6&lt;TODAY(),"Vencido",IF(L6&lt;=TODAY()+N6,"Próximo do vencimento","Dentro da validade")))</f>
        <v/>
      </c>
      <c r="P6" s="17">
        <f>IF(OR(L6="",K6=""),"",IFERROR(MAX(0,MIN(1,(L6-TODAY())/(L6-K6))),0))</f>
        <v/>
      </c>
      <c r="Q6" s="11" t="n">
        <v>5.79</v>
      </c>
      <c r="R6" s="18">
        <f>IF(OR(I6="",Q6=""),"",I6*Q6)</f>
        <v/>
      </c>
      <c r="S6" s="19">
        <f>IF(O6="","",IF(O6="Vencido","Bloquear e descartar",IF(O6="Próximo do vencimento","Priorizar uso ou venda","Manter em estoque")))</f>
        <v/>
      </c>
      <c r="T6" s="14" t="inlineStr">
        <is>
          <t>Origem: Belo Horizonte | bloquear lote</t>
        </is>
      </c>
    </row>
    <row r="7" ht="30" customHeight="1">
      <c r="A7" s="4" t="n">
        <v>2026003</v>
      </c>
      <c r="B7" s="5" t="inlineStr">
        <is>
          <t>Café Pilão</t>
        </is>
      </c>
      <c r="C7" s="5" t="inlineStr">
        <is>
          <t>Alimentos</t>
        </is>
      </c>
      <c r="D7" s="5" t="inlineStr">
        <is>
          <t>Pilão</t>
        </is>
      </c>
      <c r="E7" s="4" t="inlineStr">
        <is>
          <t>CAF2026CT03</t>
        </is>
      </c>
      <c r="F7" s="5" t="inlineStr">
        <is>
          <t>Comercial Sul Café</t>
        </is>
      </c>
      <c r="G7" s="4" t="inlineStr">
        <is>
          <t>34.567.890/0001-23</t>
        </is>
      </c>
      <c r="H7" s="4" t="inlineStr">
        <is>
          <t>Estoque B</t>
        </is>
      </c>
      <c r="I7" s="6" t="n">
        <v>75</v>
      </c>
      <c r="J7" s="4" t="inlineStr">
        <is>
          <t>UN</t>
        </is>
      </c>
      <c r="K7" s="7" t="n">
        <v>46217</v>
      </c>
      <c r="L7" s="7" t="n">
        <v>46362</v>
      </c>
      <c r="M7" s="8">
        <f>IF(L7="","",L7-TODAY())</f>
        <v/>
      </c>
      <c r="N7" s="8">
        <f>IF(C7="","",IFERROR(VLOOKUP(C7,'Listas e Instruções'!$A$5:$B$9,2,0),30))</f>
        <v/>
      </c>
      <c r="O7" s="9">
        <f>IF(OR(A7="",L7=""),"",IF(L7&lt;TODAY(),"Vencido",IF(L7&lt;=TODAY()+N7,"Próximo do vencimento","Dentro da validade")))</f>
        <v/>
      </c>
      <c r="P7" s="10">
        <f>IF(OR(L7="",K7=""),"",IFERROR(MAX(0,MIN(1,(L7-TODAY())/(L7-K7))),0))</f>
        <v/>
      </c>
      <c r="Q7" s="11" t="n">
        <v>18.5</v>
      </c>
      <c r="R7" s="12">
        <f>IF(OR(I7="",Q7=""),"",I7*Q7)</f>
        <v/>
      </c>
      <c r="S7" s="13">
        <f>IF(O7="","",IF(O7="Vencido","Bloquear e descartar",IF(O7="Próximo do vencimento","Priorizar uso ou venda","Manter em estoque")))</f>
        <v/>
      </c>
      <c r="T7" s="14" t="inlineStr">
        <is>
          <t>Origem: Curitiba | aplicar PEPS</t>
        </is>
      </c>
    </row>
    <row r="8" ht="30" customHeight="1">
      <c r="A8" s="4" t="n">
        <v>2026004</v>
      </c>
      <c r="B8" s="5" t="inlineStr">
        <is>
          <t>Biscoito Bauducco</t>
        </is>
      </c>
      <c r="C8" s="5" t="inlineStr">
        <is>
          <t>Alimentos</t>
        </is>
      </c>
      <c r="D8" s="5" t="inlineStr">
        <is>
          <t>Bauducco</t>
        </is>
      </c>
      <c r="E8" s="4" t="inlineStr">
        <is>
          <t>BIS2026CP04</t>
        </is>
      </c>
      <c r="F8" s="5" t="inlineStr">
        <is>
          <t>Centro Distribuidor Campinas</t>
        </is>
      </c>
      <c r="G8" s="4" t="inlineStr">
        <is>
          <t>45.678.901/0001-34</t>
        </is>
      </c>
      <c r="H8" s="4" t="inlineStr">
        <is>
          <t>Estoque A</t>
        </is>
      </c>
      <c r="I8" s="6" t="n">
        <v>96</v>
      </c>
      <c r="J8" s="4" t="inlineStr">
        <is>
          <t>UN</t>
        </is>
      </c>
      <c r="K8" s="7" t="n">
        <v>46235</v>
      </c>
      <c r="L8" s="7" t="n">
        <v>46305</v>
      </c>
      <c r="M8" s="15">
        <f>IF(L8="","",L8-TODAY())</f>
        <v/>
      </c>
      <c r="N8" s="15">
        <f>IF(C8="","",IFERROR(VLOOKUP(C8,'Listas e Instruções'!$A$5:$B$9,2,0),30))</f>
        <v/>
      </c>
      <c r="O8" s="16">
        <f>IF(OR(A8="",L8=""),"",IF(L8&lt;TODAY(),"Vencido",IF(L8&lt;=TODAY()+N8,"Próximo do vencimento","Dentro da validade")))</f>
        <v/>
      </c>
      <c r="P8" s="17">
        <f>IF(OR(L8="",K8=""),"",IFERROR(MAX(0,MIN(1,(L8-TODAY())/(L8-K8))),0))</f>
        <v/>
      </c>
      <c r="Q8" s="11" t="n">
        <v>6.49</v>
      </c>
      <c r="R8" s="18">
        <f>IF(OR(I8="",Q8=""),"",I8*Q8)</f>
        <v/>
      </c>
      <c r="S8" s="19">
        <f>IF(O8="","",IF(O8="Vencido","Bloquear e descartar",IF(O8="Próximo do vencimento","Priorizar uso ou venda","Manter em estoque")))</f>
        <v/>
      </c>
      <c r="T8" s="14" t="inlineStr">
        <is>
          <t>Origem: Campinas | expor na frente</t>
        </is>
      </c>
    </row>
    <row r="9" ht="30" customHeight="1">
      <c r="A9" s="4" t="n">
        <v>2026005</v>
      </c>
      <c r="B9" s="5" t="inlineStr">
        <is>
          <t>Shampoo O Boticário</t>
        </is>
      </c>
      <c r="C9" s="5" t="inlineStr">
        <is>
          <t>Cosméticos</t>
        </is>
      </c>
      <c r="D9" s="5" t="inlineStr">
        <is>
          <t>O Boticário</t>
        </is>
      </c>
      <c r="E9" s="4" t="inlineStr">
        <is>
          <t>SHA2026SA05</t>
        </is>
      </c>
      <c r="F9" s="5" t="inlineStr">
        <is>
          <t>Beleza Nordeste</t>
        </is>
      </c>
      <c r="G9" s="4" t="inlineStr">
        <is>
          <t>56.789.012/0001-45</t>
        </is>
      </c>
      <c r="H9" s="4" t="inlineStr">
        <is>
          <t>Loja</t>
        </is>
      </c>
      <c r="I9" s="6" t="n">
        <v>32</v>
      </c>
      <c r="J9" s="4" t="inlineStr">
        <is>
          <t>UN</t>
        </is>
      </c>
      <c r="K9" s="7" t="n">
        <v>46212</v>
      </c>
      <c r="L9" s="7" t="n">
        <v>46377</v>
      </c>
      <c r="M9" s="8">
        <f>IF(L9="","",L9-TODAY())</f>
        <v/>
      </c>
      <c r="N9" s="8">
        <f>IF(C9="","",IFERROR(VLOOKUP(C9,'Listas e Instruções'!$A$5:$B$9,2,0),30))</f>
        <v/>
      </c>
      <c r="O9" s="9">
        <f>IF(OR(A9="",L9=""),"",IF(L9&lt;TODAY(),"Vencido",IF(L9&lt;=TODAY()+N9,"Próximo do vencimento","Dentro da validade")))</f>
        <v/>
      </c>
      <c r="P9" s="10">
        <f>IF(OR(L9="",K9=""),"",IFERROR(MAX(0,MIN(1,(L9-TODAY())/(L9-K9))),0))</f>
        <v/>
      </c>
      <c r="Q9" s="11" t="n">
        <v>42.9</v>
      </c>
      <c r="R9" s="12">
        <f>IF(OR(I9="",Q9=""),"",I9*Q9)</f>
        <v/>
      </c>
      <c r="S9" s="13">
        <f>IF(O9="","",IF(O9="Vencido","Bloquear e descartar",IF(O9="Próximo do vencimento","Priorizar uso ou venda","Manter em estoque")))</f>
        <v/>
      </c>
      <c r="T9" s="14" t="inlineStr">
        <is>
          <t>Origem: Salvador | manter rastreabilidade</t>
        </is>
      </c>
    </row>
    <row r="10" ht="30" customHeight="1">
      <c r="A10" s="4" t="n">
        <v>2026006</v>
      </c>
      <c r="B10" s="5" t="inlineStr">
        <is>
          <t>Protetor solar Nivea</t>
        </is>
      </c>
      <c r="C10" s="5" t="inlineStr">
        <is>
          <t>Cosméticos</t>
        </is>
      </c>
      <c r="D10" s="5" t="inlineStr">
        <is>
          <t>Nivea</t>
        </is>
      </c>
      <c r="E10" s="4" t="inlineStr">
        <is>
          <t>PRO2026RJ06</t>
        </is>
      </c>
      <c r="F10" s="5" t="inlineStr">
        <is>
          <t>Rio Cosméticos</t>
        </is>
      </c>
      <c r="G10" s="4" t="inlineStr">
        <is>
          <t>67.890.123/0001-56</t>
        </is>
      </c>
      <c r="H10" s="4" t="inlineStr">
        <is>
          <t>Loja</t>
        </is>
      </c>
      <c r="I10" s="6" t="n">
        <v>28</v>
      </c>
      <c r="J10" s="4" t="inlineStr">
        <is>
          <t>UN</t>
        </is>
      </c>
      <c r="K10" s="7" t="n">
        <v>46252</v>
      </c>
      <c r="L10" s="7" t="n">
        <v>46332</v>
      </c>
      <c r="M10" s="15">
        <f>IF(L10="","",L10-TODAY())</f>
        <v/>
      </c>
      <c r="N10" s="15">
        <f>IF(C10="","",IFERROR(VLOOKUP(C10,'Listas e Instruções'!$A$5:$B$9,2,0),30))</f>
        <v/>
      </c>
      <c r="O10" s="16">
        <f>IF(OR(A10="",L10=""),"",IF(L10&lt;TODAY(),"Vencido",IF(L10&lt;=TODAY()+N10,"Próximo do vencimento","Dentro da validade")))</f>
        <v/>
      </c>
      <c r="P10" s="17">
        <f>IF(OR(L10="",K10=""),"",IFERROR(MAX(0,MIN(1,(L10-TODAY())/(L10-K10))),0))</f>
        <v/>
      </c>
      <c r="Q10" s="11" t="n">
        <v>54.9</v>
      </c>
      <c r="R10" s="18">
        <f>IF(OR(I10="",Q10=""),"",I10*Q10)</f>
        <v/>
      </c>
      <c r="S10" s="19">
        <f>IF(O10="","",IF(O10="Vencido","Bloquear e descartar",IF(O10="Próximo do vencimento","Priorizar uso ou venda","Manter em estoque")))</f>
        <v/>
      </c>
      <c r="T10" s="14" t="inlineStr">
        <is>
          <t>Origem: Rio de Janeiro | priorizar exposição</t>
        </is>
      </c>
    </row>
    <row r="11" ht="30" customHeight="1">
      <c r="A11" s="4" t="n">
        <v>2026007</v>
      </c>
      <c r="B11" s="5" t="inlineStr">
        <is>
          <t>Dipirona 500 mg</t>
        </is>
      </c>
      <c r="C11" s="5" t="inlineStr">
        <is>
          <t>Medicamentos</t>
        </is>
      </c>
      <c r="D11" s="5" t="inlineStr">
        <is>
          <t>Medley</t>
        </is>
      </c>
      <c r="E11" s="4" t="inlineStr">
        <is>
          <t>DIP2026DF07</t>
        </is>
      </c>
      <c r="F11" s="5" t="inlineStr">
        <is>
          <t>Farma Capital</t>
        </is>
      </c>
      <c r="G11" s="4" t="inlineStr">
        <is>
          <t>78.901.234/0001-67</t>
        </is>
      </c>
      <c r="H11" s="4" t="inlineStr">
        <is>
          <t>Estoque B</t>
        </is>
      </c>
      <c r="I11" s="6" t="n">
        <v>60</v>
      </c>
      <c r="J11" s="4" t="inlineStr">
        <is>
          <t>CX</t>
        </is>
      </c>
      <c r="K11" s="7" t="n">
        <v>46117</v>
      </c>
      <c r="L11" s="7" t="n">
        <v>46294</v>
      </c>
      <c r="M11" s="8">
        <f>IF(L11="","",L11-TODAY())</f>
        <v/>
      </c>
      <c r="N11" s="8">
        <f>IF(C11="","",IFERROR(VLOOKUP(C11,'Listas e Instruções'!$A$5:$B$9,2,0),30))</f>
        <v/>
      </c>
      <c r="O11" s="9">
        <f>IF(OR(A11="",L11=""),"",IF(L11&lt;TODAY(),"Vencido",IF(L11&lt;=TODAY()+N11,"Próximo do vencimento","Dentro da validade")))</f>
        <v/>
      </c>
      <c r="P11" s="10">
        <f>IF(OR(L11="",K11=""),"",IFERROR(MAX(0,MIN(1,(L11-TODAY())/(L11-K11))),0))</f>
        <v/>
      </c>
      <c r="Q11" s="11" t="n">
        <v>12.75</v>
      </c>
      <c r="R11" s="12">
        <f>IF(OR(I11="",Q11=""),"",I11*Q11)</f>
        <v/>
      </c>
      <c r="S11" s="13">
        <f>IF(O11="","",IF(O11="Vencido","Bloquear e descartar",IF(O11="Próximo do vencimento","Priorizar uso ou venda","Manter em estoque")))</f>
        <v/>
      </c>
      <c r="T11" s="14" t="inlineStr">
        <is>
          <t>Origem: Brasília | segregar e descartar</t>
        </is>
      </c>
    </row>
    <row r="12" ht="30" customHeight="1">
      <c r="A12" s="4" t="n">
        <v>2026008</v>
      </c>
      <c r="B12" s="5" t="inlineStr">
        <is>
          <t>Detergente Ypê</t>
        </is>
      </c>
      <c r="C12" s="5" t="inlineStr">
        <is>
          <t>Produtos de limpeza</t>
        </is>
      </c>
      <c r="D12" s="5" t="inlineStr">
        <is>
          <t>Ypê</t>
        </is>
      </c>
      <c r="E12" s="4" t="inlineStr">
        <is>
          <t>DET2026RE08</t>
        </is>
      </c>
      <c r="F12" s="5" t="inlineStr">
        <is>
          <t>Higiene Recife</t>
        </is>
      </c>
      <c r="G12" s="4" t="inlineStr">
        <is>
          <t>89.012.345/0001-78</t>
        </is>
      </c>
      <c r="H12" s="4" t="inlineStr">
        <is>
          <t>Estoque A</t>
        </is>
      </c>
      <c r="I12" s="6" t="n">
        <v>84</v>
      </c>
      <c r="J12" s="4" t="inlineStr">
        <is>
          <t>UN</t>
        </is>
      </c>
      <c r="K12" s="7" t="n">
        <v>46247</v>
      </c>
      <c r="L12" s="7" t="n">
        <v>46321</v>
      </c>
      <c r="M12" s="15">
        <f>IF(L12="","",L12-TODAY())</f>
        <v/>
      </c>
      <c r="N12" s="15">
        <f>IF(C12="","",IFERROR(VLOOKUP(C12,'Listas e Instruções'!$A$5:$B$9,2,0),30))</f>
        <v/>
      </c>
      <c r="O12" s="16">
        <f>IF(OR(A12="",L12=""),"",IF(L12&lt;TODAY(),"Vencido",IF(L12&lt;=TODAY()+N12,"Próximo do vencimento","Dentro da validade")))</f>
        <v/>
      </c>
      <c r="P12" s="17">
        <f>IF(OR(L12="",K12=""),"",IFERROR(MAX(0,MIN(1,(L12-TODAY())/(L12-K12))),0))</f>
        <v/>
      </c>
      <c r="Q12" s="11" t="n">
        <v>3.99</v>
      </c>
      <c r="R12" s="18">
        <f>IF(OR(I12="",Q12=""),"",I12*Q12)</f>
        <v/>
      </c>
      <c r="S12" s="19">
        <f>IF(O12="","",IF(O12="Vencido","Bloquear e descartar",IF(O12="Próximo do vencimento","Priorizar uso ou venda","Manter em estoque")))</f>
        <v/>
      </c>
      <c r="T12" s="14" t="inlineStr">
        <is>
          <t>Origem: Recife | priorizar uso interno</t>
        </is>
      </c>
    </row>
    <row r="13" ht="30" customHeight="1">
      <c r="A13" s="4" t="n">
        <v>2026009</v>
      </c>
      <c r="B13" s="5" t="inlineStr">
        <is>
          <t>Água mineral Indaiá</t>
        </is>
      </c>
      <c r="C13" s="5" t="inlineStr">
        <is>
          <t>Bebidas</t>
        </is>
      </c>
      <c r="D13" s="5" t="inlineStr">
        <is>
          <t>Indaiá</t>
        </is>
      </c>
      <c r="E13" s="4" t="inlineStr">
        <is>
          <t>AGU2026FO09</t>
        </is>
      </c>
      <c r="F13" s="5" t="inlineStr">
        <is>
          <t>Águas do Ceará</t>
        </is>
      </c>
      <c r="G13" s="4" t="inlineStr">
        <is>
          <t>90.123.456/0001-89</t>
        </is>
      </c>
      <c r="H13" s="4" t="inlineStr">
        <is>
          <t>Estoque B</t>
        </is>
      </c>
      <c r="I13" s="6" t="n">
        <v>144</v>
      </c>
      <c r="J13" s="4" t="inlineStr">
        <is>
          <t>UN</t>
        </is>
      </c>
      <c r="K13" s="7" t="n">
        <v>46257</v>
      </c>
      <c r="L13" s="7" t="n">
        <v>46352</v>
      </c>
      <c r="M13" s="8">
        <f>IF(L13="","",L13-TODAY())</f>
        <v/>
      </c>
      <c r="N13" s="8">
        <f>IF(C13="","",IFERROR(VLOOKUP(C13,'Listas e Instruções'!$A$5:$B$9,2,0),30))</f>
        <v/>
      </c>
      <c r="O13" s="9">
        <f>IF(OR(A13="",L13=""),"",IF(L13&lt;TODAY(),"Vencido",IF(L13&lt;=TODAY()+N13,"Próximo do vencimento","Dentro da validade")))</f>
        <v/>
      </c>
      <c r="P13" s="10">
        <f>IF(OR(L13="",K13=""),"",IFERROR(MAX(0,MIN(1,(L13-TODAY())/(L13-K13))),0))</f>
        <v/>
      </c>
      <c r="Q13" s="11" t="n">
        <v>2.49</v>
      </c>
      <c r="R13" s="12">
        <f>IF(OR(I13="",Q13=""),"",I13*Q13)</f>
        <v/>
      </c>
      <c r="S13" s="13">
        <f>IF(O13="","",IF(O13="Vencido","Bloquear e descartar",IF(O13="Próximo do vencimento","Priorizar uso ou venda","Manter em estoque")))</f>
        <v/>
      </c>
      <c r="T13" s="14" t="inlineStr">
        <is>
          <t>Origem: Fortaleza | manter giro</t>
        </is>
      </c>
    </row>
    <row r="14" ht="30" customHeight="1">
      <c r="A14" s="4" t="n">
        <v>2026010</v>
      </c>
      <c r="B14" s="5" t="inlineStr">
        <is>
          <t>Chocolate Nestlé</t>
        </is>
      </c>
      <c r="C14" s="5" t="inlineStr">
        <is>
          <t>Alimentos</t>
        </is>
      </c>
      <c r="D14" s="5" t="inlineStr">
        <is>
          <t>Nestlé</t>
        </is>
      </c>
      <c r="E14" s="4" t="inlineStr">
        <is>
          <t>CHO2026PA10</t>
        </is>
      </c>
      <c r="F14" s="5" t="inlineStr">
        <is>
          <t>Distribuidora Gaúcha</t>
        </is>
      </c>
      <c r="G14" s="4" t="inlineStr">
        <is>
          <t>01.234.567/0001-90</t>
        </is>
      </c>
      <c r="H14" s="4" t="inlineStr">
        <is>
          <t>Loja</t>
        </is>
      </c>
      <c r="I14" s="6" t="n">
        <v>54</v>
      </c>
      <c r="J14" s="4" t="inlineStr">
        <is>
          <t>UN</t>
        </is>
      </c>
      <c r="K14" s="7" t="n">
        <v>46257</v>
      </c>
      <c r="L14" s="7" t="n">
        <v>46311</v>
      </c>
      <c r="M14" s="15">
        <f>IF(L14="","",L14-TODAY())</f>
        <v/>
      </c>
      <c r="N14" s="15">
        <f>IF(C14="","",IFERROR(VLOOKUP(C14,'Listas e Instruções'!$A$5:$B$9,2,0),30))</f>
        <v/>
      </c>
      <c r="O14" s="16">
        <f>IF(OR(A14="",L14=""),"",IF(L14&lt;TODAY(),"Vencido",IF(L14&lt;=TODAY()+N14,"Próximo do vencimento","Dentro da validade")))</f>
        <v/>
      </c>
      <c r="P14" s="17">
        <f>IF(OR(L14="",K14=""),"",IFERROR(MAX(0,MIN(1,(L14-TODAY())/(L14-K14))),0))</f>
        <v/>
      </c>
      <c r="Q14" s="11" t="n">
        <v>8.99</v>
      </c>
      <c r="R14" s="18">
        <f>IF(OR(I14="",Q14=""),"",I14*Q14)</f>
        <v/>
      </c>
      <c r="S14" s="19">
        <f>IF(O14="","",IF(O14="Vencido","Bloquear e descartar",IF(O14="Próximo do vencimento","Priorizar uso ou venda","Manter em estoque")))</f>
        <v/>
      </c>
      <c r="T14" s="14" t="inlineStr">
        <is>
          <t>Origem: Porto Alegre | criar ação de giro</t>
        </is>
      </c>
    </row>
    <row r="15">
      <c r="A15" s="4" t="n"/>
      <c r="B15" s="5" t="n"/>
      <c r="C15" s="5" t="n"/>
      <c r="D15" s="5" t="n"/>
      <c r="E15" s="4" t="n"/>
      <c r="F15" s="5" t="n"/>
      <c r="G15" s="4" t="n"/>
      <c r="H15" s="4" t="n"/>
      <c r="I15" s="6" t="n"/>
      <c r="J15" s="4" t="n"/>
      <c r="K15" s="7" t="n"/>
      <c r="L15" s="7" t="n"/>
      <c r="M15" s="8">
        <f>IF(L15="","",L15-TODAY())</f>
        <v/>
      </c>
      <c r="N15" s="8">
        <f>IF(C15="","",IFERROR(VLOOKUP(C15,'Listas e Instruções'!$A$5:$B$9,2,0),30))</f>
        <v/>
      </c>
      <c r="O15" s="9">
        <f>IF(OR(A15="",L15=""),"",IF(L15&lt;TODAY(),"Vencido",IF(L15&lt;=TODAY()+N15,"Próximo do vencimento","Dentro da validade")))</f>
        <v/>
      </c>
      <c r="P15" s="10">
        <f>IF(OR(L15="",K15=""),"",IFERROR(MAX(0,MIN(1,(L15-TODAY())/(L15-K15))),0))</f>
        <v/>
      </c>
      <c r="Q15" s="11" t="n"/>
      <c r="R15" s="12">
        <f>IF(OR(I15="",Q15=""),"",I15*Q15)</f>
        <v/>
      </c>
      <c r="S15" s="13">
        <f>IF(O15="","",IF(O15="Vencido","Bloquear e descartar",IF(O15="Próximo do vencimento","Priorizar uso ou venda","Manter em estoque")))</f>
        <v/>
      </c>
      <c r="T15" s="14" t="n"/>
    </row>
    <row r="16">
      <c r="A16" s="4" t="n"/>
      <c r="B16" s="5" t="n"/>
      <c r="C16" s="5" t="n"/>
      <c r="D16" s="5" t="n"/>
      <c r="E16" s="4" t="n"/>
      <c r="F16" s="5" t="n"/>
      <c r="G16" s="4" t="n"/>
      <c r="H16" s="4" t="n"/>
      <c r="I16" s="6" t="n"/>
      <c r="J16" s="4" t="n"/>
      <c r="K16" s="7" t="n"/>
      <c r="L16" s="7" t="n"/>
      <c r="M16" s="15">
        <f>IF(L16="","",L16-TODAY())</f>
        <v/>
      </c>
      <c r="N16" s="15">
        <f>IF(C16="","",IFERROR(VLOOKUP(C16,'Listas e Instruções'!$A$5:$B$9,2,0),30))</f>
        <v/>
      </c>
      <c r="O16" s="16">
        <f>IF(OR(A16="",L16=""),"",IF(L16&lt;TODAY(),"Vencido",IF(L16&lt;=TODAY()+N16,"Próximo do vencimento","Dentro da validade")))</f>
        <v/>
      </c>
      <c r="P16" s="17">
        <f>IF(OR(L16="",K16=""),"",IFERROR(MAX(0,MIN(1,(L16-TODAY())/(L16-K16))),0))</f>
        <v/>
      </c>
      <c r="Q16" s="11" t="n"/>
      <c r="R16" s="18">
        <f>IF(OR(I16="",Q16=""),"",I16*Q16)</f>
        <v/>
      </c>
      <c r="S16" s="19">
        <f>IF(O16="","",IF(O16="Vencido","Bloquear e descartar",IF(O16="Próximo do vencimento","Priorizar uso ou venda","Manter em estoque")))</f>
        <v/>
      </c>
      <c r="T16" s="14" t="n"/>
    </row>
    <row r="17">
      <c r="A17" s="4" t="n"/>
      <c r="B17" s="5" t="n"/>
      <c r="C17" s="5" t="n"/>
      <c r="D17" s="5" t="n"/>
      <c r="E17" s="4" t="n"/>
      <c r="F17" s="5" t="n"/>
      <c r="G17" s="4" t="n"/>
      <c r="H17" s="4" t="n"/>
      <c r="I17" s="6" t="n"/>
      <c r="J17" s="4" t="n"/>
      <c r="K17" s="7" t="n"/>
      <c r="L17" s="7" t="n"/>
      <c r="M17" s="8">
        <f>IF(L17="","",L17-TODAY())</f>
        <v/>
      </c>
      <c r="N17" s="8">
        <f>IF(C17="","",IFERROR(VLOOKUP(C17,'Listas e Instruções'!$A$5:$B$9,2,0),30))</f>
        <v/>
      </c>
      <c r="O17" s="9">
        <f>IF(OR(A17="",L17=""),"",IF(L17&lt;TODAY(),"Vencido",IF(L17&lt;=TODAY()+N17,"Próximo do vencimento","Dentro da validade")))</f>
        <v/>
      </c>
      <c r="P17" s="10">
        <f>IF(OR(L17="",K17=""),"",IFERROR(MAX(0,MIN(1,(L17-TODAY())/(L17-K17))),0))</f>
        <v/>
      </c>
      <c r="Q17" s="11" t="n"/>
      <c r="R17" s="12">
        <f>IF(OR(I17="",Q17=""),"",I17*Q17)</f>
        <v/>
      </c>
      <c r="S17" s="13">
        <f>IF(O17="","",IF(O17="Vencido","Bloquear e descartar",IF(O17="Próximo do vencimento","Priorizar uso ou venda","Manter em estoque")))</f>
        <v/>
      </c>
      <c r="T17" s="14" t="n"/>
    </row>
    <row r="18">
      <c r="A18" s="4" t="n"/>
      <c r="B18" s="5" t="n"/>
      <c r="C18" s="5" t="n"/>
      <c r="D18" s="5" t="n"/>
      <c r="E18" s="4" t="n"/>
      <c r="F18" s="5" t="n"/>
      <c r="G18" s="4" t="n"/>
      <c r="H18" s="4" t="n"/>
      <c r="I18" s="6" t="n"/>
      <c r="J18" s="4" t="n"/>
      <c r="K18" s="7" t="n"/>
      <c r="L18" s="7" t="n"/>
      <c r="M18" s="15">
        <f>IF(L18="","",L18-TODAY())</f>
        <v/>
      </c>
      <c r="N18" s="15">
        <f>IF(C18="","",IFERROR(VLOOKUP(C18,'Listas e Instruções'!$A$5:$B$9,2,0),30))</f>
        <v/>
      </c>
      <c r="O18" s="16">
        <f>IF(OR(A18="",L18=""),"",IF(L18&lt;TODAY(),"Vencido",IF(L18&lt;=TODAY()+N18,"Próximo do vencimento","Dentro da validade")))</f>
        <v/>
      </c>
      <c r="P18" s="17">
        <f>IF(OR(L18="",K18=""),"",IFERROR(MAX(0,MIN(1,(L18-TODAY())/(L18-K18))),0))</f>
        <v/>
      </c>
      <c r="Q18" s="11" t="n"/>
      <c r="R18" s="18">
        <f>IF(OR(I18="",Q18=""),"",I18*Q18)</f>
        <v/>
      </c>
      <c r="S18" s="19">
        <f>IF(O18="","",IF(O18="Vencido","Bloquear e descartar",IF(O18="Próximo do vencimento","Priorizar uso ou venda","Manter em estoque")))</f>
        <v/>
      </c>
      <c r="T18" s="14" t="n"/>
    </row>
    <row r="19">
      <c r="A19" s="4" t="n"/>
      <c r="B19" s="5" t="n"/>
      <c r="C19" s="5" t="n"/>
      <c r="D19" s="5" t="n"/>
      <c r="E19" s="4" t="n"/>
      <c r="F19" s="5" t="n"/>
      <c r="G19" s="4" t="n"/>
      <c r="H19" s="4" t="n"/>
      <c r="I19" s="6" t="n"/>
      <c r="J19" s="4" t="n"/>
      <c r="K19" s="7" t="n"/>
      <c r="L19" s="7" t="n"/>
      <c r="M19" s="8">
        <f>IF(L19="","",L19-TODAY())</f>
        <v/>
      </c>
      <c r="N19" s="8">
        <f>IF(C19="","",IFERROR(VLOOKUP(C19,'Listas e Instruções'!$A$5:$B$9,2,0),30))</f>
        <v/>
      </c>
      <c r="O19" s="9">
        <f>IF(OR(A19="",L19=""),"",IF(L19&lt;TODAY(),"Vencido",IF(L19&lt;=TODAY()+N19,"Próximo do vencimento","Dentro da validade")))</f>
        <v/>
      </c>
      <c r="P19" s="10">
        <f>IF(OR(L19="",K19=""),"",IFERROR(MAX(0,MIN(1,(L19-TODAY())/(L19-K19))),0))</f>
        <v/>
      </c>
      <c r="Q19" s="11" t="n"/>
      <c r="R19" s="12">
        <f>IF(OR(I19="",Q19=""),"",I19*Q19)</f>
        <v/>
      </c>
      <c r="S19" s="13">
        <f>IF(O19="","",IF(O19="Vencido","Bloquear e descartar",IF(O19="Próximo do vencimento","Priorizar uso ou venda","Manter em estoque")))</f>
        <v/>
      </c>
      <c r="T19" s="14" t="n"/>
    </row>
    <row r="20">
      <c r="A20" s="4" t="n"/>
      <c r="B20" s="5" t="n"/>
      <c r="C20" s="5" t="n"/>
      <c r="D20" s="5" t="n"/>
      <c r="E20" s="4" t="n"/>
      <c r="F20" s="5" t="n"/>
      <c r="G20" s="4" t="n"/>
      <c r="H20" s="4" t="n"/>
      <c r="I20" s="6" t="n"/>
      <c r="J20" s="4" t="n"/>
      <c r="K20" s="7" t="n"/>
      <c r="L20" s="7" t="n"/>
      <c r="M20" s="15">
        <f>IF(L20="","",L20-TODAY())</f>
        <v/>
      </c>
      <c r="N20" s="15">
        <f>IF(C20="","",IFERROR(VLOOKUP(C20,'Listas e Instruções'!$A$5:$B$9,2,0),30))</f>
        <v/>
      </c>
      <c r="O20" s="16">
        <f>IF(OR(A20="",L20=""),"",IF(L20&lt;TODAY(),"Vencido",IF(L20&lt;=TODAY()+N20,"Próximo do vencimento","Dentro da validade")))</f>
        <v/>
      </c>
      <c r="P20" s="17">
        <f>IF(OR(L20="",K20=""),"",IFERROR(MAX(0,MIN(1,(L20-TODAY())/(L20-K20))),0))</f>
        <v/>
      </c>
      <c r="Q20" s="11" t="n"/>
      <c r="R20" s="18">
        <f>IF(OR(I20="",Q20=""),"",I20*Q20)</f>
        <v/>
      </c>
      <c r="S20" s="19">
        <f>IF(O20="","",IF(O20="Vencido","Bloquear e descartar",IF(O20="Próximo do vencimento","Priorizar uso ou venda","Manter em estoque")))</f>
        <v/>
      </c>
      <c r="T20" s="14" t="n"/>
    </row>
    <row r="21">
      <c r="A21" s="4" t="n"/>
      <c r="B21" s="5" t="n"/>
      <c r="C21" s="5" t="n"/>
      <c r="D21" s="5" t="n"/>
      <c r="E21" s="4" t="n"/>
      <c r="F21" s="5" t="n"/>
      <c r="G21" s="4" t="n"/>
      <c r="H21" s="4" t="n"/>
      <c r="I21" s="6" t="n"/>
      <c r="J21" s="4" t="n"/>
      <c r="K21" s="7" t="n"/>
      <c r="L21" s="7" t="n"/>
      <c r="M21" s="8">
        <f>IF(L21="","",L21-TODAY())</f>
        <v/>
      </c>
      <c r="N21" s="8">
        <f>IF(C21="","",IFERROR(VLOOKUP(C21,'Listas e Instruções'!$A$5:$B$9,2,0),30))</f>
        <v/>
      </c>
      <c r="O21" s="9">
        <f>IF(OR(A21="",L21=""),"",IF(L21&lt;TODAY(),"Vencido",IF(L21&lt;=TODAY()+N21,"Próximo do vencimento","Dentro da validade")))</f>
        <v/>
      </c>
      <c r="P21" s="10">
        <f>IF(OR(L21="",K21=""),"",IFERROR(MAX(0,MIN(1,(L21-TODAY())/(L21-K21))),0))</f>
        <v/>
      </c>
      <c r="Q21" s="11" t="n"/>
      <c r="R21" s="12">
        <f>IF(OR(I21="",Q21=""),"",I21*Q21)</f>
        <v/>
      </c>
      <c r="S21" s="13">
        <f>IF(O21="","",IF(O21="Vencido","Bloquear e descartar",IF(O21="Próximo do vencimento","Priorizar uso ou venda","Manter em estoque")))</f>
        <v/>
      </c>
      <c r="T21" s="14" t="n"/>
    </row>
    <row r="22">
      <c r="A22" s="4" t="n"/>
      <c r="B22" s="5" t="n"/>
      <c r="C22" s="5" t="n"/>
      <c r="D22" s="5" t="n"/>
      <c r="E22" s="4" t="n"/>
      <c r="F22" s="5" t="n"/>
      <c r="G22" s="4" t="n"/>
      <c r="H22" s="4" t="n"/>
      <c r="I22" s="6" t="n"/>
      <c r="J22" s="4" t="n"/>
      <c r="K22" s="7" t="n"/>
      <c r="L22" s="7" t="n"/>
      <c r="M22" s="15">
        <f>IF(L22="","",L22-TODAY())</f>
        <v/>
      </c>
      <c r="N22" s="15">
        <f>IF(C22="","",IFERROR(VLOOKUP(C22,'Listas e Instruções'!$A$5:$B$9,2,0),30))</f>
        <v/>
      </c>
      <c r="O22" s="16">
        <f>IF(OR(A22="",L22=""),"",IF(L22&lt;TODAY(),"Vencido",IF(L22&lt;=TODAY()+N22,"Próximo do vencimento","Dentro da validade")))</f>
        <v/>
      </c>
      <c r="P22" s="17">
        <f>IF(OR(L22="",K22=""),"",IFERROR(MAX(0,MIN(1,(L22-TODAY())/(L22-K22))),0))</f>
        <v/>
      </c>
      <c r="Q22" s="11" t="n"/>
      <c r="R22" s="18">
        <f>IF(OR(I22="",Q22=""),"",I22*Q22)</f>
        <v/>
      </c>
      <c r="S22" s="19">
        <f>IF(O22="","",IF(O22="Vencido","Bloquear e descartar",IF(O22="Próximo do vencimento","Priorizar uso ou venda","Manter em estoque")))</f>
        <v/>
      </c>
      <c r="T22" s="14" t="n"/>
    </row>
    <row r="23">
      <c r="A23" s="4" t="n"/>
      <c r="B23" s="5" t="n"/>
      <c r="C23" s="5" t="n"/>
      <c r="D23" s="5" t="n"/>
      <c r="E23" s="4" t="n"/>
      <c r="F23" s="5" t="n"/>
      <c r="G23" s="4" t="n"/>
      <c r="H23" s="4" t="n"/>
      <c r="I23" s="6" t="n"/>
      <c r="J23" s="4" t="n"/>
      <c r="K23" s="7" t="n"/>
      <c r="L23" s="7" t="n"/>
      <c r="M23" s="8">
        <f>IF(L23="","",L23-TODAY())</f>
        <v/>
      </c>
      <c r="N23" s="8">
        <f>IF(C23="","",IFERROR(VLOOKUP(C23,'Listas e Instruções'!$A$5:$B$9,2,0),30))</f>
        <v/>
      </c>
      <c r="O23" s="9">
        <f>IF(OR(A23="",L23=""),"",IF(L23&lt;TODAY(),"Vencido",IF(L23&lt;=TODAY()+N23,"Próximo do vencimento","Dentro da validade")))</f>
        <v/>
      </c>
      <c r="P23" s="10">
        <f>IF(OR(L23="",K23=""),"",IFERROR(MAX(0,MIN(1,(L23-TODAY())/(L23-K23))),0))</f>
        <v/>
      </c>
      <c r="Q23" s="11" t="n"/>
      <c r="R23" s="12">
        <f>IF(OR(I23="",Q23=""),"",I23*Q23)</f>
        <v/>
      </c>
      <c r="S23" s="13">
        <f>IF(O23="","",IF(O23="Vencido","Bloquear e descartar",IF(O23="Próximo do vencimento","Priorizar uso ou venda","Manter em estoque")))</f>
        <v/>
      </c>
      <c r="T23" s="14" t="n"/>
    </row>
    <row r="24">
      <c r="A24" s="4" t="n"/>
      <c r="B24" s="5" t="n"/>
      <c r="C24" s="5" t="n"/>
      <c r="D24" s="5" t="n"/>
      <c r="E24" s="4" t="n"/>
      <c r="F24" s="5" t="n"/>
      <c r="G24" s="4" t="n"/>
      <c r="H24" s="4" t="n"/>
      <c r="I24" s="6" t="n"/>
      <c r="J24" s="4" t="n"/>
      <c r="K24" s="7" t="n"/>
      <c r="L24" s="7" t="n"/>
      <c r="M24" s="15">
        <f>IF(L24="","",L24-TODAY())</f>
        <v/>
      </c>
      <c r="N24" s="15">
        <f>IF(C24="","",IFERROR(VLOOKUP(C24,'Listas e Instruções'!$A$5:$B$9,2,0),30))</f>
        <v/>
      </c>
      <c r="O24" s="16">
        <f>IF(OR(A24="",L24=""),"",IF(L24&lt;TODAY(),"Vencido",IF(L24&lt;=TODAY()+N24,"Próximo do vencimento","Dentro da validade")))</f>
        <v/>
      </c>
      <c r="P24" s="17">
        <f>IF(OR(L24="",K24=""),"",IFERROR(MAX(0,MIN(1,(L24-TODAY())/(L24-K24))),0))</f>
        <v/>
      </c>
      <c r="Q24" s="11" t="n"/>
      <c r="R24" s="18">
        <f>IF(OR(I24="",Q24=""),"",I24*Q24)</f>
        <v/>
      </c>
      <c r="S24" s="19">
        <f>IF(O24="","",IF(O24="Vencido","Bloquear e descartar",IF(O24="Próximo do vencimento","Priorizar uso ou venda","Manter em estoque")))</f>
        <v/>
      </c>
      <c r="T24" s="14" t="n"/>
    </row>
    <row r="25">
      <c r="A25" s="4" t="n"/>
      <c r="B25" s="5" t="n"/>
      <c r="C25" s="5" t="n"/>
      <c r="D25" s="5" t="n"/>
      <c r="E25" s="4" t="n"/>
      <c r="F25" s="5" t="n"/>
      <c r="G25" s="4" t="n"/>
      <c r="H25" s="4" t="n"/>
      <c r="I25" s="6" t="n"/>
      <c r="J25" s="4" t="n"/>
      <c r="K25" s="7" t="n"/>
      <c r="L25" s="7" t="n"/>
      <c r="M25" s="8">
        <f>IF(L25="","",L25-TODAY())</f>
        <v/>
      </c>
      <c r="N25" s="8">
        <f>IF(C25="","",IFERROR(VLOOKUP(C25,'Listas e Instruções'!$A$5:$B$9,2,0),30))</f>
        <v/>
      </c>
      <c r="O25" s="9">
        <f>IF(OR(A25="",L25=""),"",IF(L25&lt;TODAY(),"Vencido",IF(L25&lt;=TODAY()+N25,"Próximo do vencimento","Dentro da validade")))</f>
        <v/>
      </c>
      <c r="P25" s="10">
        <f>IF(OR(L25="",K25=""),"",IFERROR(MAX(0,MIN(1,(L25-TODAY())/(L25-K25))),0))</f>
        <v/>
      </c>
      <c r="Q25" s="11" t="n"/>
      <c r="R25" s="12">
        <f>IF(OR(I25="",Q25=""),"",I25*Q25)</f>
        <v/>
      </c>
      <c r="S25" s="13">
        <f>IF(O25="","",IF(O25="Vencido","Bloquear e descartar",IF(O25="Próximo do vencimento","Priorizar uso ou venda","Manter em estoque")))</f>
        <v/>
      </c>
      <c r="T25" s="14" t="n"/>
    </row>
    <row r="26">
      <c r="A26" s="4" t="n"/>
      <c r="B26" s="5" t="n"/>
      <c r="C26" s="5" t="n"/>
      <c r="D26" s="5" t="n"/>
      <c r="E26" s="4" t="n"/>
      <c r="F26" s="5" t="n"/>
      <c r="G26" s="4" t="n"/>
      <c r="H26" s="4" t="n"/>
      <c r="I26" s="6" t="n"/>
      <c r="J26" s="4" t="n"/>
      <c r="K26" s="7" t="n"/>
      <c r="L26" s="7" t="n"/>
      <c r="M26" s="15">
        <f>IF(L26="","",L26-TODAY())</f>
        <v/>
      </c>
      <c r="N26" s="15">
        <f>IF(C26="","",IFERROR(VLOOKUP(C26,'Listas e Instruções'!$A$5:$B$9,2,0),30))</f>
        <v/>
      </c>
      <c r="O26" s="16">
        <f>IF(OR(A26="",L26=""),"",IF(L26&lt;TODAY(),"Vencido",IF(L26&lt;=TODAY()+N26,"Próximo do vencimento","Dentro da validade")))</f>
        <v/>
      </c>
      <c r="P26" s="17">
        <f>IF(OR(L26="",K26=""),"",IFERROR(MAX(0,MIN(1,(L26-TODAY())/(L26-K26))),0))</f>
        <v/>
      </c>
      <c r="Q26" s="11" t="n"/>
      <c r="R26" s="18">
        <f>IF(OR(I26="",Q26=""),"",I26*Q26)</f>
        <v/>
      </c>
      <c r="S26" s="19">
        <f>IF(O26="","",IF(O26="Vencido","Bloquear e descartar",IF(O26="Próximo do vencimento","Priorizar uso ou venda","Manter em estoque")))</f>
        <v/>
      </c>
      <c r="T26" s="14" t="n"/>
    </row>
    <row r="27">
      <c r="A27" s="4" t="n"/>
      <c r="B27" s="5" t="n"/>
      <c r="C27" s="5" t="n"/>
      <c r="D27" s="5" t="n"/>
      <c r="E27" s="4" t="n"/>
      <c r="F27" s="5" t="n"/>
      <c r="G27" s="4" t="n"/>
      <c r="H27" s="4" t="n"/>
      <c r="I27" s="6" t="n"/>
      <c r="J27" s="4" t="n"/>
      <c r="K27" s="7" t="n"/>
      <c r="L27" s="7" t="n"/>
      <c r="M27" s="8">
        <f>IF(L27="","",L27-TODAY())</f>
        <v/>
      </c>
      <c r="N27" s="8">
        <f>IF(C27="","",IFERROR(VLOOKUP(C27,'Listas e Instruções'!$A$5:$B$9,2,0),30))</f>
        <v/>
      </c>
      <c r="O27" s="9">
        <f>IF(OR(A27="",L27=""),"",IF(L27&lt;TODAY(),"Vencido",IF(L27&lt;=TODAY()+N27,"Próximo do vencimento","Dentro da validade")))</f>
        <v/>
      </c>
      <c r="P27" s="10">
        <f>IF(OR(L27="",K27=""),"",IFERROR(MAX(0,MIN(1,(L27-TODAY())/(L27-K27))),0))</f>
        <v/>
      </c>
      <c r="Q27" s="11" t="n"/>
      <c r="R27" s="12">
        <f>IF(OR(I27="",Q27=""),"",I27*Q27)</f>
        <v/>
      </c>
      <c r="S27" s="13">
        <f>IF(O27="","",IF(O27="Vencido","Bloquear e descartar",IF(O27="Próximo do vencimento","Priorizar uso ou venda","Manter em estoque")))</f>
        <v/>
      </c>
      <c r="T27" s="14" t="n"/>
    </row>
    <row r="28">
      <c r="A28" s="4" t="n"/>
      <c r="B28" s="5" t="n"/>
      <c r="C28" s="5" t="n"/>
      <c r="D28" s="5" t="n"/>
      <c r="E28" s="4" t="n"/>
      <c r="F28" s="5" t="n"/>
      <c r="G28" s="4" t="n"/>
      <c r="H28" s="4" t="n"/>
      <c r="I28" s="6" t="n"/>
      <c r="J28" s="4" t="n"/>
      <c r="K28" s="7" t="n"/>
      <c r="L28" s="7" t="n"/>
      <c r="M28" s="15">
        <f>IF(L28="","",L28-TODAY())</f>
        <v/>
      </c>
      <c r="N28" s="15">
        <f>IF(C28="","",IFERROR(VLOOKUP(C28,'Listas e Instruções'!$A$5:$B$9,2,0),30))</f>
        <v/>
      </c>
      <c r="O28" s="16">
        <f>IF(OR(A28="",L28=""),"",IF(L28&lt;TODAY(),"Vencido",IF(L28&lt;=TODAY()+N28,"Próximo do vencimento","Dentro da validade")))</f>
        <v/>
      </c>
      <c r="P28" s="17">
        <f>IF(OR(L28="",K28=""),"",IFERROR(MAX(0,MIN(1,(L28-TODAY())/(L28-K28))),0))</f>
        <v/>
      </c>
      <c r="Q28" s="11" t="n"/>
      <c r="R28" s="18">
        <f>IF(OR(I28="",Q28=""),"",I28*Q28)</f>
        <v/>
      </c>
      <c r="S28" s="19">
        <f>IF(O28="","",IF(O28="Vencido","Bloquear e descartar",IF(O28="Próximo do vencimento","Priorizar uso ou venda","Manter em estoque")))</f>
        <v/>
      </c>
      <c r="T28" s="14" t="n"/>
    </row>
    <row r="29">
      <c r="A29" s="4" t="n"/>
      <c r="B29" s="5" t="n"/>
      <c r="C29" s="5" t="n"/>
      <c r="D29" s="5" t="n"/>
      <c r="E29" s="4" t="n"/>
      <c r="F29" s="5" t="n"/>
      <c r="G29" s="4" t="n"/>
      <c r="H29" s="4" t="n"/>
      <c r="I29" s="6" t="n"/>
      <c r="J29" s="4" t="n"/>
      <c r="K29" s="7" t="n"/>
      <c r="L29" s="7" t="n"/>
      <c r="M29" s="8">
        <f>IF(L29="","",L29-TODAY())</f>
        <v/>
      </c>
      <c r="N29" s="8">
        <f>IF(C29="","",IFERROR(VLOOKUP(C29,'Listas e Instruções'!$A$5:$B$9,2,0),30))</f>
        <v/>
      </c>
      <c r="O29" s="9">
        <f>IF(OR(A29="",L29=""),"",IF(L29&lt;TODAY(),"Vencido",IF(L29&lt;=TODAY()+N29,"Próximo do vencimento","Dentro da validade")))</f>
        <v/>
      </c>
      <c r="P29" s="10">
        <f>IF(OR(L29="",K29=""),"",IFERROR(MAX(0,MIN(1,(L29-TODAY())/(L29-K29))),0))</f>
        <v/>
      </c>
      <c r="Q29" s="11" t="n"/>
      <c r="R29" s="12">
        <f>IF(OR(I29="",Q29=""),"",I29*Q29)</f>
        <v/>
      </c>
      <c r="S29" s="13">
        <f>IF(O29="","",IF(O29="Vencido","Bloquear e descartar",IF(O29="Próximo do vencimento","Priorizar uso ou venda","Manter em estoque")))</f>
        <v/>
      </c>
      <c r="T29" s="14" t="n"/>
    </row>
    <row r="30">
      <c r="A30" s="4" t="n"/>
      <c r="B30" s="5" t="n"/>
      <c r="C30" s="5" t="n"/>
      <c r="D30" s="5" t="n"/>
      <c r="E30" s="4" t="n"/>
      <c r="F30" s="5" t="n"/>
      <c r="G30" s="4" t="n"/>
      <c r="H30" s="4" t="n"/>
      <c r="I30" s="6" t="n"/>
      <c r="J30" s="4" t="n"/>
      <c r="K30" s="7" t="n"/>
      <c r="L30" s="7" t="n"/>
      <c r="M30" s="15">
        <f>IF(L30="","",L30-TODAY())</f>
        <v/>
      </c>
      <c r="N30" s="15">
        <f>IF(C30="","",IFERROR(VLOOKUP(C30,'Listas e Instruções'!$A$5:$B$9,2,0),30))</f>
        <v/>
      </c>
      <c r="O30" s="16">
        <f>IF(OR(A30="",L30=""),"",IF(L30&lt;TODAY(),"Vencido",IF(L30&lt;=TODAY()+N30,"Próximo do vencimento","Dentro da validade")))</f>
        <v/>
      </c>
      <c r="P30" s="17">
        <f>IF(OR(L30="",K30=""),"",IFERROR(MAX(0,MIN(1,(L30-TODAY())/(L30-K30))),0))</f>
        <v/>
      </c>
      <c r="Q30" s="11" t="n"/>
      <c r="R30" s="18">
        <f>IF(OR(I30="",Q30=""),"",I30*Q30)</f>
        <v/>
      </c>
      <c r="S30" s="19">
        <f>IF(O30="","",IF(O30="Vencido","Bloquear e descartar",IF(O30="Próximo do vencimento","Priorizar uso ou venda","Manter em estoque")))</f>
        <v/>
      </c>
      <c r="T30" s="14" t="n"/>
    </row>
    <row r="31">
      <c r="A31" s="4" t="n"/>
      <c r="B31" s="5" t="n"/>
      <c r="C31" s="5" t="n"/>
      <c r="D31" s="5" t="n"/>
      <c r="E31" s="4" t="n"/>
      <c r="F31" s="5" t="n"/>
      <c r="G31" s="4" t="n"/>
      <c r="H31" s="4" t="n"/>
      <c r="I31" s="6" t="n"/>
      <c r="J31" s="4" t="n"/>
      <c r="K31" s="7" t="n"/>
      <c r="L31" s="7" t="n"/>
      <c r="M31" s="8">
        <f>IF(L31="","",L31-TODAY())</f>
        <v/>
      </c>
      <c r="N31" s="8">
        <f>IF(C31="","",IFERROR(VLOOKUP(C31,'Listas e Instruções'!$A$5:$B$9,2,0),30))</f>
        <v/>
      </c>
      <c r="O31" s="9">
        <f>IF(OR(A31="",L31=""),"",IF(L31&lt;TODAY(),"Vencido",IF(L31&lt;=TODAY()+N31,"Próximo do vencimento","Dentro da validade")))</f>
        <v/>
      </c>
      <c r="P31" s="10">
        <f>IF(OR(L31="",K31=""),"",IFERROR(MAX(0,MIN(1,(L31-TODAY())/(L31-K31))),0))</f>
        <v/>
      </c>
      <c r="Q31" s="11" t="n"/>
      <c r="R31" s="12">
        <f>IF(OR(I31="",Q31=""),"",I31*Q31)</f>
        <v/>
      </c>
      <c r="S31" s="13">
        <f>IF(O31="","",IF(O31="Vencido","Bloquear e descartar",IF(O31="Próximo do vencimento","Priorizar uso ou venda","Manter em estoque")))</f>
        <v/>
      </c>
      <c r="T31" s="14" t="n"/>
    </row>
    <row r="32">
      <c r="A32" s="4" t="n"/>
      <c r="B32" s="5" t="n"/>
      <c r="C32" s="5" t="n"/>
      <c r="D32" s="5" t="n"/>
      <c r="E32" s="4" t="n"/>
      <c r="F32" s="5" t="n"/>
      <c r="G32" s="4" t="n"/>
      <c r="H32" s="4" t="n"/>
      <c r="I32" s="6" t="n"/>
      <c r="J32" s="4" t="n"/>
      <c r="K32" s="7" t="n"/>
      <c r="L32" s="7" t="n"/>
      <c r="M32" s="15">
        <f>IF(L32="","",L32-TODAY())</f>
        <v/>
      </c>
      <c r="N32" s="15">
        <f>IF(C32="","",IFERROR(VLOOKUP(C32,'Listas e Instruções'!$A$5:$B$9,2,0),30))</f>
        <v/>
      </c>
      <c r="O32" s="16">
        <f>IF(OR(A32="",L32=""),"",IF(L32&lt;TODAY(),"Vencido",IF(L32&lt;=TODAY()+N32,"Próximo do vencimento","Dentro da validade")))</f>
        <v/>
      </c>
      <c r="P32" s="17">
        <f>IF(OR(L32="",K32=""),"",IFERROR(MAX(0,MIN(1,(L32-TODAY())/(L32-K32))),0))</f>
        <v/>
      </c>
      <c r="Q32" s="11" t="n"/>
      <c r="R32" s="18">
        <f>IF(OR(I32="",Q32=""),"",I32*Q32)</f>
        <v/>
      </c>
      <c r="S32" s="19">
        <f>IF(O32="","",IF(O32="Vencido","Bloquear e descartar",IF(O32="Próximo do vencimento","Priorizar uso ou venda","Manter em estoque")))</f>
        <v/>
      </c>
      <c r="T32" s="14" t="n"/>
    </row>
    <row r="33">
      <c r="A33" s="4" t="n"/>
      <c r="B33" s="5" t="n"/>
      <c r="C33" s="5" t="n"/>
      <c r="D33" s="5" t="n"/>
      <c r="E33" s="4" t="n"/>
      <c r="F33" s="5" t="n"/>
      <c r="G33" s="4" t="n"/>
      <c r="H33" s="4" t="n"/>
      <c r="I33" s="6" t="n"/>
      <c r="J33" s="4" t="n"/>
      <c r="K33" s="7" t="n"/>
      <c r="L33" s="7" t="n"/>
      <c r="M33" s="8">
        <f>IF(L33="","",L33-TODAY())</f>
        <v/>
      </c>
      <c r="N33" s="8">
        <f>IF(C33="","",IFERROR(VLOOKUP(C33,'Listas e Instruções'!$A$5:$B$9,2,0),30))</f>
        <v/>
      </c>
      <c r="O33" s="9">
        <f>IF(OR(A33="",L33=""),"",IF(L33&lt;TODAY(),"Vencido",IF(L33&lt;=TODAY()+N33,"Próximo do vencimento","Dentro da validade")))</f>
        <v/>
      </c>
      <c r="P33" s="10">
        <f>IF(OR(L33="",K33=""),"",IFERROR(MAX(0,MIN(1,(L33-TODAY())/(L33-K33))),0))</f>
        <v/>
      </c>
      <c r="Q33" s="11" t="n"/>
      <c r="R33" s="12">
        <f>IF(OR(I33="",Q33=""),"",I33*Q33)</f>
        <v/>
      </c>
      <c r="S33" s="13">
        <f>IF(O33="","",IF(O33="Vencido","Bloquear e descartar",IF(O33="Próximo do vencimento","Priorizar uso ou venda","Manter em estoque")))</f>
        <v/>
      </c>
      <c r="T33" s="14" t="n"/>
    </row>
    <row r="34">
      <c r="A34" s="4" t="n"/>
      <c r="B34" s="5" t="n"/>
      <c r="C34" s="5" t="n"/>
      <c r="D34" s="5" t="n"/>
      <c r="E34" s="4" t="n"/>
      <c r="F34" s="5" t="n"/>
      <c r="G34" s="4" t="n"/>
      <c r="H34" s="4" t="n"/>
      <c r="I34" s="6" t="n"/>
      <c r="J34" s="4" t="n"/>
      <c r="K34" s="7" t="n"/>
      <c r="L34" s="7" t="n"/>
      <c r="M34" s="15">
        <f>IF(L34="","",L34-TODAY())</f>
        <v/>
      </c>
      <c r="N34" s="15">
        <f>IF(C34="","",IFERROR(VLOOKUP(C34,'Listas e Instruções'!$A$5:$B$9,2,0),30))</f>
        <v/>
      </c>
      <c r="O34" s="16">
        <f>IF(OR(A34="",L34=""),"",IF(L34&lt;TODAY(),"Vencido",IF(L34&lt;=TODAY()+N34,"Próximo do vencimento","Dentro da validade")))</f>
        <v/>
      </c>
      <c r="P34" s="17">
        <f>IF(OR(L34="",K34=""),"",IFERROR(MAX(0,MIN(1,(L34-TODAY())/(L34-K34))),0))</f>
        <v/>
      </c>
      <c r="Q34" s="11" t="n"/>
      <c r="R34" s="18">
        <f>IF(OR(I34="",Q34=""),"",I34*Q34)</f>
        <v/>
      </c>
      <c r="S34" s="19">
        <f>IF(O34="","",IF(O34="Vencido","Bloquear e descartar",IF(O34="Próximo do vencimento","Priorizar uso ou venda","Manter em estoque")))</f>
        <v/>
      </c>
      <c r="T34" s="14" t="n"/>
    </row>
    <row r="35">
      <c r="A35" s="4" t="n"/>
      <c r="B35" s="5" t="n"/>
      <c r="C35" s="5" t="n"/>
      <c r="D35" s="5" t="n"/>
      <c r="E35" s="4" t="n"/>
      <c r="F35" s="5" t="n"/>
      <c r="G35" s="4" t="n"/>
      <c r="H35" s="4" t="n"/>
      <c r="I35" s="6" t="n"/>
      <c r="J35" s="4" t="n"/>
      <c r="K35" s="7" t="n"/>
      <c r="L35" s="7" t="n"/>
      <c r="M35" s="8">
        <f>IF(L35="","",L35-TODAY())</f>
        <v/>
      </c>
      <c r="N35" s="8">
        <f>IF(C35="","",IFERROR(VLOOKUP(C35,'Listas e Instruções'!$A$5:$B$9,2,0),30))</f>
        <v/>
      </c>
      <c r="O35" s="9">
        <f>IF(OR(A35="",L35=""),"",IF(L35&lt;TODAY(),"Vencido",IF(L35&lt;=TODAY()+N35,"Próximo do vencimento","Dentro da validade")))</f>
        <v/>
      </c>
      <c r="P35" s="10">
        <f>IF(OR(L35="",K35=""),"",IFERROR(MAX(0,MIN(1,(L35-TODAY())/(L35-K35))),0))</f>
        <v/>
      </c>
      <c r="Q35" s="11" t="n"/>
      <c r="R35" s="12">
        <f>IF(OR(I35="",Q35=""),"",I35*Q35)</f>
        <v/>
      </c>
      <c r="S35" s="13">
        <f>IF(O35="","",IF(O35="Vencido","Bloquear e descartar",IF(O35="Próximo do vencimento","Priorizar uso ou venda","Manter em estoque")))</f>
        <v/>
      </c>
      <c r="T35" s="14" t="n"/>
    </row>
    <row r="36">
      <c r="A36" s="4" t="n"/>
      <c r="B36" s="5" t="n"/>
      <c r="C36" s="5" t="n"/>
      <c r="D36" s="5" t="n"/>
      <c r="E36" s="4" t="n"/>
      <c r="F36" s="5" t="n"/>
      <c r="G36" s="4" t="n"/>
      <c r="H36" s="4" t="n"/>
      <c r="I36" s="6" t="n"/>
      <c r="J36" s="4" t="n"/>
      <c r="K36" s="7" t="n"/>
      <c r="L36" s="7" t="n"/>
      <c r="M36" s="15">
        <f>IF(L36="","",L36-TODAY())</f>
        <v/>
      </c>
      <c r="N36" s="15">
        <f>IF(C36="","",IFERROR(VLOOKUP(C36,'Listas e Instruções'!$A$5:$B$9,2,0),30))</f>
        <v/>
      </c>
      <c r="O36" s="16">
        <f>IF(OR(A36="",L36=""),"",IF(L36&lt;TODAY(),"Vencido",IF(L36&lt;=TODAY()+N36,"Próximo do vencimento","Dentro da validade")))</f>
        <v/>
      </c>
      <c r="P36" s="17">
        <f>IF(OR(L36="",K36=""),"",IFERROR(MAX(0,MIN(1,(L36-TODAY())/(L36-K36))),0))</f>
        <v/>
      </c>
      <c r="Q36" s="11" t="n"/>
      <c r="R36" s="18">
        <f>IF(OR(I36="",Q36=""),"",I36*Q36)</f>
        <v/>
      </c>
      <c r="S36" s="19">
        <f>IF(O36="","",IF(O36="Vencido","Bloquear e descartar",IF(O36="Próximo do vencimento","Priorizar uso ou venda","Manter em estoque")))</f>
        <v/>
      </c>
      <c r="T36" s="14" t="n"/>
    </row>
    <row r="37">
      <c r="A37" s="4" t="n"/>
      <c r="B37" s="5" t="n"/>
      <c r="C37" s="5" t="n"/>
      <c r="D37" s="5" t="n"/>
      <c r="E37" s="4" t="n"/>
      <c r="F37" s="5" t="n"/>
      <c r="G37" s="4" t="n"/>
      <c r="H37" s="4" t="n"/>
      <c r="I37" s="6" t="n"/>
      <c r="J37" s="4" t="n"/>
      <c r="K37" s="7" t="n"/>
      <c r="L37" s="7" t="n"/>
      <c r="M37" s="8">
        <f>IF(L37="","",L37-TODAY())</f>
        <v/>
      </c>
      <c r="N37" s="8">
        <f>IF(C37="","",IFERROR(VLOOKUP(C37,'Listas e Instruções'!$A$5:$B$9,2,0),30))</f>
        <v/>
      </c>
      <c r="O37" s="9">
        <f>IF(OR(A37="",L37=""),"",IF(L37&lt;TODAY(),"Vencido",IF(L37&lt;=TODAY()+N37,"Próximo do vencimento","Dentro da validade")))</f>
        <v/>
      </c>
      <c r="P37" s="10">
        <f>IF(OR(L37="",K37=""),"",IFERROR(MAX(0,MIN(1,(L37-TODAY())/(L37-K37))),0))</f>
        <v/>
      </c>
      <c r="Q37" s="11" t="n"/>
      <c r="R37" s="12">
        <f>IF(OR(I37="",Q37=""),"",I37*Q37)</f>
        <v/>
      </c>
      <c r="S37" s="13">
        <f>IF(O37="","",IF(O37="Vencido","Bloquear e descartar",IF(O37="Próximo do vencimento","Priorizar uso ou venda","Manter em estoque")))</f>
        <v/>
      </c>
      <c r="T37" s="14" t="n"/>
    </row>
    <row r="38">
      <c r="A38" s="4" t="n"/>
      <c r="B38" s="5" t="n"/>
      <c r="C38" s="5" t="n"/>
      <c r="D38" s="5" t="n"/>
      <c r="E38" s="4" t="n"/>
      <c r="F38" s="5" t="n"/>
      <c r="G38" s="4" t="n"/>
      <c r="H38" s="4" t="n"/>
      <c r="I38" s="6" t="n"/>
      <c r="J38" s="4" t="n"/>
      <c r="K38" s="7" t="n"/>
      <c r="L38" s="7" t="n"/>
      <c r="M38" s="15">
        <f>IF(L38="","",L38-TODAY())</f>
        <v/>
      </c>
      <c r="N38" s="15">
        <f>IF(C38="","",IFERROR(VLOOKUP(C38,'Listas e Instruções'!$A$5:$B$9,2,0),30))</f>
        <v/>
      </c>
      <c r="O38" s="16">
        <f>IF(OR(A38="",L38=""),"",IF(L38&lt;TODAY(),"Vencido",IF(L38&lt;=TODAY()+N38,"Próximo do vencimento","Dentro da validade")))</f>
        <v/>
      </c>
      <c r="P38" s="17">
        <f>IF(OR(L38="",K38=""),"",IFERROR(MAX(0,MIN(1,(L38-TODAY())/(L38-K38))),0))</f>
        <v/>
      </c>
      <c r="Q38" s="11" t="n"/>
      <c r="R38" s="18">
        <f>IF(OR(I38="",Q38=""),"",I38*Q38)</f>
        <v/>
      </c>
      <c r="S38" s="19">
        <f>IF(O38="","",IF(O38="Vencido","Bloquear e descartar",IF(O38="Próximo do vencimento","Priorizar uso ou venda","Manter em estoque")))</f>
        <v/>
      </c>
      <c r="T38" s="14" t="n"/>
    </row>
    <row r="39">
      <c r="A39" s="4" t="n"/>
      <c r="B39" s="5" t="n"/>
      <c r="C39" s="5" t="n"/>
      <c r="D39" s="5" t="n"/>
      <c r="E39" s="4" t="n"/>
      <c r="F39" s="5" t="n"/>
      <c r="G39" s="4" t="n"/>
      <c r="H39" s="4" t="n"/>
      <c r="I39" s="6" t="n"/>
      <c r="J39" s="4" t="n"/>
      <c r="K39" s="7" t="n"/>
      <c r="L39" s="7" t="n"/>
      <c r="M39" s="8">
        <f>IF(L39="","",L39-TODAY())</f>
        <v/>
      </c>
      <c r="N39" s="8">
        <f>IF(C39="","",IFERROR(VLOOKUP(C39,'Listas e Instruções'!$A$5:$B$9,2,0),30))</f>
        <v/>
      </c>
      <c r="O39" s="9">
        <f>IF(OR(A39="",L39=""),"",IF(L39&lt;TODAY(),"Vencido",IF(L39&lt;=TODAY()+N39,"Próximo do vencimento","Dentro da validade")))</f>
        <v/>
      </c>
      <c r="P39" s="10">
        <f>IF(OR(L39="",K39=""),"",IFERROR(MAX(0,MIN(1,(L39-TODAY())/(L39-K39))),0))</f>
        <v/>
      </c>
      <c r="Q39" s="11" t="n"/>
      <c r="R39" s="12">
        <f>IF(OR(I39="",Q39=""),"",I39*Q39)</f>
        <v/>
      </c>
      <c r="S39" s="13">
        <f>IF(O39="","",IF(O39="Vencido","Bloquear e descartar",IF(O39="Próximo do vencimento","Priorizar uso ou venda","Manter em estoque")))</f>
        <v/>
      </c>
      <c r="T39" s="14" t="n"/>
    </row>
    <row r="40">
      <c r="A40" s="4" t="n"/>
      <c r="B40" s="5" t="n"/>
      <c r="C40" s="5" t="n"/>
      <c r="D40" s="5" t="n"/>
      <c r="E40" s="4" t="n"/>
      <c r="F40" s="5" t="n"/>
      <c r="G40" s="4" t="n"/>
      <c r="H40" s="4" t="n"/>
      <c r="I40" s="6" t="n"/>
      <c r="J40" s="4" t="n"/>
      <c r="K40" s="7" t="n"/>
      <c r="L40" s="7" t="n"/>
      <c r="M40" s="15">
        <f>IF(L40="","",L40-TODAY())</f>
        <v/>
      </c>
      <c r="N40" s="15">
        <f>IF(C40="","",IFERROR(VLOOKUP(C40,'Listas e Instruções'!$A$5:$B$9,2,0),30))</f>
        <v/>
      </c>
      <c r="O40" s="16">
        <f>IF(OR(A40="",L40=""),"",IF(L40&lt;TODAY(),"Vencido",IF(L40&lt;=TODAY()+N40,"Próximo do vencimento","Dentro da validade")))</f>
        <v/>
      </c>
      <c r="P40" s="17">
        <f>IF(OR(L40="",K40=""),"",IFERROR(MAX(0,MIN(1,(L40-TODAY())/(L40-K40))),0))</f>
        <v/>
      </c>
      <c r="Q40" s="11" t="n"/>
      <c r="R40" s="18">
        <f>IF(OR(I40="",Q40=""),"",I40*Q40)</f>
        <v/>
      </c>
      <c r="S40" s="19">
        <f>IF(O40="","",IF(O40="Vencido","Bloquear e descartar",IF(O40="Próximo do vencimento","Priorizar uso ou venda","Manter em estoque")))</f>
        <v/>
      </c>
      <c r="T40" s="14" t="n"/>
    </row>
    <row r="41">
      <c r="A41" s="4" t="n"/>
      <c r="B41" s="5" t="n"/>
      <c r="C41" s="5" t="n"/>
      <c r="D41" s="5" t="n"/>
      <c r="E41" s="4" t="n"/>
      <c r="F41" s="5" t="n"/>
      <c r="G41" s="4" t="n"/>
      <c r="H41" s="4" t="n"/>
      <c r="I41" s="6" t="n"/>
      <c r="J41" s="4" t="n"/>
      <c r="K41" s="7" t="n"/>
      <c r="L41" s="7" t="n"/>
      <c r="M41" s="8">
        <f>IF(L41="","",L41-TODAY())</f>
        <v/>
      </c>
      <c r="N41" s="8">
        <f>IF(C41="","",IFERROR(VLOOKUP(C41,'Listas e Instruções'!$A$5:$B$9,2,0),30))</f>
        <v/>
      </c>
      <c r="O41" s="9">
        <f>IF(OR(A41="",L41=""),"",IF(L41&lt;TODAY(),"Vencido",IF(L41&lt;=TODAY()+N41,"Próximo do vencimento","Dentro da validade")))</f>
        <v/>
      </c>
      <c r="P41" s="10">
        <f>IF(OR(L41="",K41=""),"",IFERROR(MAX(0,MIN(1,(L41-TODAY())/(L41-K41))),0))</f>
        <v/>
      </c>
      <c r="Q41" s="11" t="n"/>
      <c r="R41" s="12">
        <f>IF(OR(I41="",Q41=""),"",I41*Q41)</f>
        <v/>
      </c>
      <c r="S41" s="13">
        <f>IF(O41="","",IF(O41="Vencido","Bloquear e descartar",IF(O41="Próximo do vencimento","Priorizar uso ou venda","Manter em estoque")))</f>
        <v/>
      </c>
      <c r="T41" s="14" t="n"/>
    </row>
    <row r="42">
      <c r="A42" s="4" t="n"/>
      <c r="B42" s="5" t="n"/>
      <c r="C42" s="5" t="n"/>
      <c r="D42" s="5" t="n"/>
      <c r="E42" s="4" t="n"/>
      <c r="F42" s="5" t="n"/>
      <c r="G42" s="4" t="n"/>
      <c r="H42" s="4" t="n"/>
      <c r="I42" s="6" t="n"/>
      <c r="J42" s="4" t="n"/>
      <c r="K42" s="7" t="n"/>
      <c r="L42" s="7" t="n"/>
      <c r="M42" s="15">
        <f>IF(L42="","",L42-TODAY())</f>
        <v/>
      </c>
      <c r="N42" s="15">
        <f>IF(C42="","",IFERROR(VLOOKUP(C42,'Listas e Instruções'!$A$5:$B$9,2,0),30))</f>
        <v/>
      </c>
      <c r="O42" s="16">
        <f>IF(OR(A42="",L42=""),"",IF(L42&lt;TODAY(),"Vencido",IF(L42&lt;=TODAY()+N42,"Próximo do vencimento","Dentro da validade")))</f>
        <v/>
      </c>
      <c r="P42" s="17">
        <f>IF(OR(L42="",K42=""),"",IFERROR(MAX(0,MIN(1,(L42-TODAY())/(L42-K42))),0))</f>
        <v/>
      </c>
      <c r="Q42" s="11" t="n"/>
      <c r="R42" s="18">
        <f>IF(OR(I42="",Q42=""),"",I42*Q42)</f>
        <v/>
      </c>
      <c r="S42" s="19">
        <f>IF(O42="","",IF(O42="Vencido","Bloquear e descartar",IF(O42="Próximo do vencimento","Priorizar uso ou venda","Manter em estoque")))</f>
        <v/>
      </c>
      <c r="T42" s="14" t="n"/>
    </row>
    <row r="43">
      <c r="A43" s="4" t="n"/>
      <c r="B43" s="5" t="n"/>
      <c r="C43" s="5" t="n"/>
      <c r="D43" s="5" t="n"/>
      <c r="E43" s="4" t="n"/>
      <c r="F43" s="5" t="n"/>
      <c r="G43" s="4" t="n"/>
      <c r="H43" s="4" t="n"/>
      <c r="I43" s="6" t="n"/>
      <c r="J43" s="4" t="n"/>
      <c r="K43" s="7" t="n"/>
      <c r="L43" s="7" t="n"/>
      <c r="M43" s="8">
        <f>IF(L43="","",L43-TODAY())</f>
        <v/>
      </c>
      <c r="N43" s="8">
        <f>IF(C43="","",IFERROR(VLOOKUP(C43,'Listas e Instruções'!$A$5:$B$9,2,0),30))</f>
        <v/>
      </c>
      <c r="O43" s="9">
        <f>IF(OR(A43="",L43=""),"",IF(L43&lt;TODAY(),"Vencido",IF(L43&lt;=TODAY()+N43,"Próximo do vencimento","Dentro da validade")))</f>
        <v/>
      </c>
      <c r="P43" s="10">
        <f>IF(OR(L43="",K43=""),"",IFERROR(MAX(0,MIN(1,(L43-TODAY())/(L43-K43))),0))</f>
        <v/>
      </c>
      <c r="Q43" s="11" t="n"/>
      <c r="R43" s="12">
        <f>IF(OR(I43="",Q43=""),"",I43*Q43)</f>
        <v/>
      </c>
      <c r="S43" s="13">
        <f>IF(O43="","",IF(O43="Vencido","Bloquear e descartar",IF(O43="Próximo do vencimento","Priorizar uso ou venda","Manter em estoque")))</f>
        <v/>
      </c>
      <c r="T43" s="14" t="n"/>
    </row>
    <row r="44">
      <c r="A44" s="4" t="n"/>
      <c r="B44" s="5" t="n"/>
      <c r="C44" s="5" t="n"/>
      <c r="D44" s="5" t="n"/>
      <c r="E44" s="4" t="n"/>
      <c r="F44" s="5" t="n"/>
      <c r="G44" s="4" t="n"/>
      <c r="H44" s="4" t="n"/>
      <c r="I44" s="6" t="n"/>
      <c r="J44" s="4" t="n"/>
      <c r="K44" s="7" t="n"/>
      <c r="L44" s="7" t="n"/>
      <c r="M44" s="15">
        <f>IF(L44="","",L44-TODAY())</f>
        <v/>
      </c>
      <c r="N44" s="15">
        <f>IF(C44="","",IFERROR(VLOOKUP(C44,'Listas e Instruções'!$A$5:$B$9,2,0),30))</f>
        <v/>
      </c>
      <c r="O44" s="16">
        <f>IF(OR(A44="",L44=""),"",IF(L44&lt;TODAY(),"Vencido",IF(L44&lt;=TODAY()+N44,"Próximo do vencimento","Dentro da validade")))</f>
        <v/>
      </c>
      <c r="P44" s="17">
        <f>IF(OR(L44="",K44=""),"",IFERROR(MAX(0,MIN(1,(L44-TODAY())/(L44-K44))),0))</f>
        <v/>
      </c>
      <c r="Q44" s="11" t="n"/>
      <c r="R44" s="18">
        <f>IF(OR(I44="",Q44=""),"",I44*Q44)</f>
        <v/>
      </c>
      <c r="S44" s="19">
        <f>IF(O44="","",IF(O44="Vencido","Bloquear e descartar",IF(O44="Próximo do vencimento","Priorizar uso ou venda","Manter em estoque")))</f>
        <v/>
      </c>
      <c r="T44" s="14" t="n"/>
    </row>
    <row r="45">
      <c r="A45" s="4" t="n"/>
      <c r="B45" s="5" t="n"/>
      <c r="C45" s="5" t="n"/>
      <c r="D45" s="5" t="n"/>
      <c r="E45" s="4" t="n"/>
      <c r="F45" s="5" t="n"/>
      <c r="G45" s="4" t="n"/>
      <c r="H45" s="4" t="n"/>
      <c r="I45" s="6" t="n"/>
      <c r="J45" s="4" t="n"/>
      <c r="K45" s="7" t="n"/>
      <c r="L45" s="7" t="n"/>
      <c r="M45" s="8">
        <f>IF(L45="","",L45-TODAY())</f>
        <v/>
      </c>
      <c r="N45" s="8">
        <f>IF(C45="","",IFERROR(VLOOKUP(C45,'Listas e Instruções'!$A$5:$B$9,2,0),30))</f>
        <v/>
      </c>
      <c r="O45" s="9">
        <f>IF(OR(A45="",L45=""),"",IF(L45&lt;TODAY(),"Vencido",IF(L45&lt;=TODAY()+N45,"Próximo do vencimento","Dentro da validade")))</f>
        <v/>
      </c>
      <c r="P45" s="10">
        <f>IF(OR(L45="",K45=""),"",IFERROR(MAX(0,MIN(1,(L45-TODAY())/(L45-K45))),0))</f>
        <v/>
      </c>
      <c r="Q45" s="11" t="n"/>
      <c r="R45" s="12">
        <f>IF(OR(I45="",Q45=""),"",I45*Q45)</f>
        <v/>
      </c>
      <c r="S45" s="13">
        <f>IF(O45="","",IF(O45="Vencido","Bloquear e descartar",IF(O45="Próximo do vencimento","Priorizar uso ou venda","Manter em estoque")))</f>
        <v/>
      </c>
      <c r="T45" s="14" t="n"/>
    </row>
    <row r="46">
      <c r="A46" s="4" t="n"/>
      <c r="B46" s="5" t="n"/>
      <c r="C46" s="5" t="n"/>
      <c r="D46" s="5" t="n"/>
      <c r="E46" s="4" t="n"/>
      <c r="F46" s="5" t="n"/>
      <c r="G46" s="4" t="n"/>
      <c r="H46" s="4" t="n"/>
      <c r="I46" s="6" t="n"/>
      <c r="J46" s="4" t="n"/>
      <c r="K46" s="7" t="n"/>
      <c r="L46" s="7" t="n"/>
      <c r="M46" s="15">
        <f>IF(L46="","",L46-TODAY())</f>
        <v/>
      </c>
      <c r="N46" s="15">
        <f>IF(C46="","",IFERROR(VLOOKUP(C46,'Listas e Instruções'!$A$5:$B$9,2,0),30))</f>
        <v/>
      </c>
      <c r="O46" s="16">
        <f>IF(OR(A46="",L46=""),"",IF(L46&lt;TODAY(),"Vencido",IF(L46&lt;=TODAY()+N46,"Próximo do vencimento","Dentro da validade")))</f>
        <v/>
      </c>
      <c r="P46" s="17">
        <f>IF(OR(L46="",K46=""),"",IFERROR(MAX(0,MIN(1,(L46-TODAY())/(L46-K46))),0))</f>
        <v/>
      </c>
      <c r="Q46" s="11" t="n"/>
      <c r="R46" s="18">
        <f>IF(OR(I46="",Q46=""),"",I46*Q46)</f>
        <v/>
      </c>
      <c r="S46" s="19">
        <f>IF(O46="","",IF(O46="Vencido","Bloquear e descartar",IF(O46="Próximo do vencimento","Priorizar uso ou venda","Manter em estoque")))</f>
        <v/>
      </c>
      <c r="T46" s="14" t="n"/>
    </row>
    <row r="47">
      <c r="A47" s="4" t="n"/>
      <c r="B47" s="5" t="n"/>
      <c r="C47" s="5" t="n"/>
      <c r="D47" s="5" t="n"/>
      <c r="E47" s="4" t="n"/>
      <c r="F47" s="5" t="n"/>
      <c r="G47" s="4" t="n"/>
      <c r="H47" s="4" t="n"/>
      <c r="I47" s="6" t="n"/>
      <c r="J47" s="4" t="n"/>
      <c r="K47" s="7" t="n"/>
      <c r="L47" s="7" t="n"/>
      <c r="M47" s="8">
        <f>IF(L47="","",L47-TODAY())</f>
        <v/>
      </c>
      <c r="N47" s="8">
        <f>IF(C47="","",IFERROR(VLOOKUP(C47,'Listas e Instruções'!$A$5:$B$9,2,0),30))</f>
        <v/>
      </c>
      <c r="O47" s="9">
        <f>IF(OR(A47="",L47=""),"",IF(L47&lt;TODAY(),"Vencido",IF(L47&lt;=TODAY()+N47,"Próximo do vencimento","Dentro da validade")))</f>
        <v/>
      </c>
      <c r="P47" s="10">
        <f>IF(OR(L47="",K47=""),"",IFERROR(MAX(0,MIN(1,(L47-TODAY())/(L47-K47))),0))</f>
        <v/>
      </c>
      <c r="Q47" s="11" t="n"/>
      <c r="R47" s="12">
        <f>IF(OR(I47="",Q47=""),"",I47*Q47)</f>
        <v/>
      </c>
      <c r="S47" s="13">
        <f>IF(O47="","",IF(O47="Vencido","Bloquear e descartar",IF(O47="Próximo do vencimento","Priorizar uso ou venda","Manter em estoque")))</f>
        <v/>
      </c>
      <c r="T47" s="14" t="n"/>
    </row>
    <row r="48">
      <c r="A48" s="4" t="n"/>
      <c r="B48" s="5" t="n"/>
      <c r="C48" s="5" t="n"/>
      <c r="D48" s="5" t="n"/>
      <c r="E48" s="4" t="n"/>
      <c r="F48" s="5" t="n"/>
      <c r="G48" s="4" t="n"/>
      <c r="H48" s="4" t="n"/>
      <c r="I48" s="6" t="n"/>
      <c r="J48" s="4" t="n"/>
      <c r="K48" s="7" t="n"/>
      <c r="L48" s="7" t="n"/>
      <c r="M48" s="15">
        <f>IF(L48="","",L48-TODAY())</f>
        <v/>
      </c>
      <c r="N48" s="15">
        <f>IF(C48="","",IFERROR(VLOOKUP(C48,'Listas e Instruções'!$A$5:$B$9,2,0),30))</f>
        <v/>
      </c>
      <c r="O48" s="16">
        <f>IF(OR(A48="",L48=""),"",IF(L48&lt;TODAY(),"Vencido",IF(L48&lt;=TODAY()+N48,"Próximo do vencimento","Dentro da validade")))</f>
        <v/>
      </c>
      <c r="P48" s="17">
        <f>IF(OR(L48="",K48=""),"",IFERROR(MAX(0,MIN(1,(L48-TODAY())/(L48-K48))),0))</f>
        <v/>
      </c>
      <c r="Q48" s="11" t="n"/>
      <c r="R48" s="18">
        <f>IF(OR(I48="",Q48=""),"",I48*Q48)</f>
        <v/>
      </c>
      <c r="S48" s="19">
        <f>IF(O48="","",IF(O48="Vencido","Bloquear e descartar",IF(O48="Próximo do vencimento","Priorizar uso ou venda","Manter em estoque")))</f>
        <v/>
      </c>
      <c r="T48" s="14" t="n"/>
    </row>
    <row r="49">
      <c r="A49" s="4" t="n"/>
      <c r="B49" s="5" t="n"/>
      <c r="C49" s="5" t="n"/>
      <c r="D49" s="5" t="n"/>
      <c r="E49" s="4" t="n"/>
      <c r="F49" s="5" t="n"/>
      <c r="G49" s="4" t="n"/>
      <c r="H49" s="4" t="n"/>
      <c r="I49" s="6" t="n"/>
      <c r="J49" s="4" t="n"/>
      <c r="K49" s="7" t="n"/>
      <c r="L49" s="7" t="n"/>
      <c r="M49" s="8">
        <f>IF(L49="","",L49-TODAY())</f>
        <v/>
      </c>
      <c r="N49" s="8">
        <f>IF(C49="","",IFERROR(VLOOKUP(C49,'Listas e Instruções'!$A$5:$B$9,2,0),30))</f>
        <v/>
      </c>
      <c r="O49" s="9">
        <f>IF(OR(A49="",L49=""),"",IF(L49&lt;TODAY(),"Vencido",IF(L49&lt;=TODAY()+N49,"Próximo do vencimento","Dentro da validade")))</f>
        <v/>
      </c>
      <c r="P49" s="10">
        <f>IF(OR(L49="",K49=""),"",IFERROR(MAX(0,MIN(1,(L49-TODAY())/(L49-K49))),0))</f>
        <v/>
      </c>
      <c r="Q49" s="11" t="n"/>
      <c r="R49" s="12">
        <f>IF(OR(I49="",Q49=""),"",I49*Q49)</f>
        <v/>
      </c>
      <c r="S49" s="13">
        <f>IF(O49="","",IF(O49="Vencido","Bloquear e descartar",IF(O49="Próximo do vencimento","Priorizar uso ou venda","Manter em estoque")))</f>
        <v/>
      </c>
      <c r="T49" s="14" t="n"/>
    </row>
    <row r="50">
      <c r="A50" s="4" t="n"/>
      <c r="B50" s="5" t="n"/>
      <c r="C50" s="5" t="n"/>
      <c r="D50" s="5" t="n"/>
      <c r="E50" s="4" t="n"/>
      <c r="F50" s="5" t="n"/>
      <c r="G50" s="4" t="n"/>
      <c r="H50" s="4" t="n"/>
      <c r="I50" s="6" t="n"/>
      <c r="J50" s="4" t="n"/>
      <c r="K50" s="7" t="n"/>
      <c r="L50" s="7" t="n"/>
      <c r="M50" s="15">
        <f>IF(L50="","",L50-TODAY())</f>
        <v/>
      </c>
      <c r="N50" s="15">
        <f>IF(C50="","",IFERROR(VLOOKUP(C50,'Listas e Instruções'!$A$5:$B$9,2,0),30))</f>
        <v/>
      </c>
      <c r="O50" s="16">
        <f>IF(OR(A50="",L50=""),"",IF(L50&lt;TODAY(),"Vencido",IF(L50&lt;=TODAY()+N50,"Próximo do vencimento","Dentro da validade")))</f>
        <v/>
      </c>
      <c r="P50" s="17">
        <f>IF(OR(L50="",K50=""),"",IFERROR(MAX(0,MIN(1,(L50-TODAY())/(L50-K50))),0))</f>
        <v/>
      </c>
      <c r="Q50" s="11" t="n"/>
      <c r="R50" s="18">
        <f>IF(OR(I50="",Q50=""),"",I50*Q50)</f>
        <v/>
      </c>
      <c r="S50" s="19">
        <f>IF(O50="","",IF(O50="Vencido","Bloquear e descartar",IF(O50="Próximo do vencimento","Priorizar uso ou venda","Manter em estoque")))</f>
        <v/>
      </c>
      <c r="T50" s="14" t="n"/>
    </row>
    <row r="51">
      <c r="A51" s="4" t="n"/>
      <c r="B51" s="5" t="n"/>
      <c r="C51" s="5" t="n"/>
      <c r="D51" s="5" t="n"/>
      <c r="E51" s="4" t="n"/>
      <c r="F51" s="5" t="n"/>
      <c r="G51" s="4" t="n"/>
      <c r="H51" s="4" t="n"/>
      <c r="I51" s="6" t="n"/>
      <c r="J51" s="4" t="n"/>
      <c r="K51" s="7" t="n"/>
      <c r="L51" s="7" t="n"/>
      <c r="M51" s="8">
        <f>IF(L51="","",L51-TODAY())</f>
        <v/>
      </c>
      <c r="N51" s="8">
        <f>IF(C51="","",IFERROR(VLOOKUP(C51,'Listas e Instruções'!$A$5:$B$9,2,0),30))</f>
        <v/>
      </c>
      <c r="O51" s="9">
        <f>IF(OR(A51="",L51=""),"",IF(L51&lt;TODAY(),"Vencido",IF(L51&lt;=TODAY()+N51,"Próximo do vencimento","Dentro da validade")))</f>
        <v/>
      </c>
      <c r="P51" s="10">
        <f>IF(OR(L51="",K51=""),"",IFERROR(MAX(0,MIN(1,(L51-TODAY())/(L51-K51))),0))</f>
        <v/>
      </c>
      <c r="Q51" s="11" t="n"/>
      <c r="R51" s="12">
        <f>IF(OR(I51="",Q51=""),"",I51*Q51)</f>
        <v/>
      </c>
      <c r="S51" s="13">
        <f>IF(O51="","",IF(O51="Vencido","Bloquear e descartar",IF(O51="Próximo do vencimento","Priorizar uso ou venda","Manter em estoque")))</f>
        <v/>
      </c>
      <c r="T51" s="14" t="n"/>
    </row>
    <row r="52">
      <c r="A52" s="4" t="n"/>
      <c r="B52" s="5" t="n"/>
      <c r="C52" s="5" t="n"/>
      <c r="D52" s="5" t="n"/>
      <c r="E52" s="4" t="n"/>
      <c r="F52" s="5" t="n"/>
      <c r="G52" s="4" t="n"/>
      <c r="H52" s="4" t="n"/>
      <c r="I52" s="6" t="n"/>
      <c r="J52" s="4" t="n"/>
      <c r="K52" s="7" t="n"/>
      <c r="L52" s="7" t="n"/>
      <c r="M52" s="15">
        <f>IF(L52="","",L52-TODAY())</f>
        <v/>
      </c>
      <c r="N52" s="15">
        <f>IF(C52="","",IFERROR(VLOOKUP(C52,'Listas e Instruções'!$A$5:$B$9,2,0),30))</f>
        <v/>
      </c>
      <c r="O52" s="16">
        <f>IF(OR(A52="",L52=""),"",IF(L52&lt;TODAY(),"Vencido",IF(L52&lt;=TODAY()+N52,"Próximo do vencimento","Dentro da validade")))</f>
        <v/>
      </c>
      <c r="P52" s="17">
        <f>IF(OR(L52="",K52=""),"",IFERROR(MAX(0,MIN(1,(L52-TODAY())/(L52-K52))),0))</f>
        <v/>
      </c>
      <c r="Q52" s="11" t="n"/>
      <c r="R52" s="18">
        <f>IF(OR(I52="",Q52=""),"",I52*Q52)</f>
        <v/>
      </c>
      <c r="S52" s="19">
        <f>IF(O52="","",IF(O52="Vencido","Bloquear e descartar",IF(O52="Próximo do vencimento","Priorizar uso ou venda","Manter em estoque")))</f>
        <v/>
      </c>
      <c r="T52" s="14" t="n"/>
    </row>
    <row r="53">
      <c r="A53" s="4" t="n"/>
      <c r="B53" s="5" t="n"/>
      <c r="C53" s="5" t="n"/>
      <c r="D53" s="5" t="n"/>
      <c r="E53" s="4" t="n"/>
      <c r="F53" s="5" t="n"/>
      <c r="G53" s="4" t="n"/>
      <c r="H53" s="4" t="n"/>
      <c r="I53" s="6" t="n"/>
      <c r="J53" s="4" t="n"/>
      <c r="K53" s="7" t="n"/>
      <c r="L53" s="7" t="n"/>
      <c r="M53" s="8">
        <f>IF(L53="","",L53-TODAY())</f>
        <v/>
      </c>
      <c r="N53" s="8">
        <f>IF(C53="","",IFERROR(VLOOKUP(C53,'Listas e Instruções'!$A$5:$B$9,2,0),30))</f>
        <v/>
      </c>
      <c r="O53" s="9">
        <f>IF(OR(A53="",L53=""),"",IF(L53&lt;TODAY(),"Vencido",IF(L53&lt;=TODAY()+N53,"Próximo do vencimento","Dentro da validade")))</f>
        <v/>
      </c>
      <c r="P53" s="10">
        <f>IF(OR(L53="",K53=""),"",IFERROR(MAX(0,MIN(1,(L53-TODAY())/(L53-K53))),0))</f>
        <v/>
      </c>
      <c r="Q53" s="11" t="n"/>
      <c r="R53" s="12">
        <f>IF(OR(I53="",Q53=""),"",I53*Q53)</f>
        <v/>
      </c>
      <c r="S53" s="13">
        <f>IF(O53="","",IF(O53="Vencido","Bloquear e descartar",IF(O53="Próximo do vencimento","Priorizar uso ou venda","Manter em estoque")))</f>
        <v/>
      </c>
      <c r="T53" s="14" t="n"/>
    </row>
    <row r="54">
      <c r="A54" s="4" t="n"/>
      <c r="B54" s="5" t="n"/>
      <c r="C54" s="5" t="n"/>
      <c r="D54" s="5" t="n"/>
      <c r="E54" s="4" t="n"/>
      <c r="F54" s="5" t="n"/>
      <c r="G54" s="4" t="n"/>
      <c r="H54" s="4" t="n"/>
      <c r="I54" s="6" t="n"/>
      <c r="J54" s="4" t="n"/>
      <c r="K54" s="7" t="n"/>
      <c r="L54" s="7" t="n"/>
      <c r="M54" s="15">
        <f>IF(L54="","",L54-TODAY())</f>
        <v/>
      </c>
      <c r="N54" s="15">
        <f>IF(C54="","",IFERROR(VLOOKUP(C54,'Listas e Instruções'!$A$5:$B$9,2,0),30))</f>
        <v/>
      </c>
      <c r="O54" s="16">
        <f>IF(OR(A54="",L54=""),"",IF(L54&lt;TODAY(),"Vencido",IF(L54&lt;=TODAY()+N54,"Próximo do vencimento","Dentro da validade")))</f>
        <v/>
      </c>
      <c r="P54" s="17">
        <f>IF(OR(L54="",K54=""),"",IFERROR(MAX(0,MIN(1,(L54-TODAY())/(L54-K54))),0))</f>
        <v/>
      </c>
      <c r="Q54" s="11" t="n"/>
      <c r="R54" s="18">
        <f>IF(OR(I54="",Q54=""),"",I54*Q54)</f>
        <v/>
      </c>
      <c r="S54" s="19">
        <f>IF(O54="","",IF(O54="Vencido","Bloquear e descartar",IF(O54="Próximo do vencimento","Priorizar uso ou venda","Manter em estoque")))</f>
        <v/>
      </c>
      <c r="T54" s="14" t="n"/>
    </row>
    <row r="55">
      <c r="A55" s="4" t="n"/>
      <c r="B55" s="5" t="n"/>
      <c r="C55" s="5" t="n"/>
      <c r="D55" s="5" t="n"/>
      <c r="E55" s="4" t="n"/>
      <c r="F55" s="5" t="n"/>
      <c r="G55" s="4" t="n"/>
      <c r="H55" s="4" t="n"/>
      <c r="I55" s="6" t="n"/>
      <c r="J55" s="4" t="n"/>
      <c r="K55" s="7" t="n"/>
      <c r="L55" s="7" t="n"/>
      <c r="M55" s="8">
        <f>IF(L55="","",L55-TODAY())</f>
        <v/>
      </c>
      <c r="N55" s="8">
        <f>IF(C55="","",IFERROR(VLOOKUP(C55,'Listas e Instruções'!$A$5:$B$9,2,0),30))</f>
        <v/>
      </c>
      <c r="O55" s="9">
        <f>IF(OR(A55="",L55=""),"",IF(L55&lt;TODAY(),"Vencido",IF(L55&lt;=TODAY()+N55,"Próximo do vencimento","Dentro da validade")))</f>
        <v/>
      </c>
      <c r="P55" s="10">
        <f>IF(OR(L55="",K55=""),"",IFERROR(MAX(0,MIN(1,(L55-TODAY())/(L55-K55))),0))</f>
        <v/>
      </c>
      <c r="Q55" s="11" t="n"/>
      <c r="R55" s="12">
        <f>IF(OR(I55="",Q55=""),"",I55*Q55)</f>
        <v/>
      </c>
      <c r="S55" s="13">
        <f>IF(O55="","",IF(O55="Vencido","Bloquear e descartar",IF(O55="Próximo do vencimento","Priorizar uso ou venda","Manter em estoque")))</f>
        <v/>
      </c>
      <c r="T55" s="14" t="n"/>
    </row>
    <row r="56">
      <c r="A56" s="4" t="n"/>
      <c r="B56" s="5" t="n"/>
      <c r="C56" s="5" t="n"/>
      <c r="D56" s="5" t="n"/>
      <c r="E56" s="4" t="n"/>
      <c r="F56" s="5" t="n"/>
      <c r="G56" s="4" t="n"/>
      <c r="H56" s="4" t="n"/>
      <c r="I56" s="6" t="n"/>
      <c r="J56" s="4" t="n"/>
      <c r="K56" s="7" t="n"/>
      <c r="L56" s="7" t="n"/>
      <c r="M56" s="15">
        <f>IF(L56="","",L56-TODAY())</f>
        <v/>
      </c>
      <c r="N56" s="15">
        <f>IF(C56="","",IFERROR(VLOOKUP(C56,'Listas e Instruções'!$A$5:$B$9,2,0),30))</f>
        <v/>
      </c>
      <c r="O56" s="16">
        <f>IF(OR(A56="",L56=""),"",IF(L56&lt;TODAY(),"Vencido",IF(L56&lt;=TODAY()+N56,"Próximo do vencimento","Dentro da validade")))</f>
        <v/>
      </c>
      <c r="P56" s="17">
        <f>IF(OR(L56="",K56=""),"",IFERROR(MAX(0,MIN(1,(L56-TODAY())/(L56-K56))),0))</f>
        <v/>
      </c>
      <c r="Q56" s="11" t="n"/>
      <c r="R56" s="18">
        <f>IF(OR(I56="",Q56=""),"",I56*Q56)</f>
        <v/>
      </c>
      <c r="S56" s="19">
        <f>IF(O56="","",IF(O56="Vencido","Bloquear e descartar",IF(O56="Próximo do vencimento","Priorizar uso ou venda","Manter em estoque")))</f>
        <v/>
      </c>
      <c r="T56" s="14" t="n"/>
    </row>
    <row r="57">
      <c r="A57" s="4" t="n"/>
      <c r="B57" s="5" t="n"/>
      <c r="C57" s="5" t="n"/>
      <c r="D57" s="5" t="n"/>
      <c r="E57" s="4" t="n"/>
      <c r="F57" s="5" t="n"/>
      <c r="G57" s="4" t="n"/>
      <c r="H57" s="4" t="n"/>
      <c r="I57" s="6" t="n"/>
      <c r="J57" s="4" t="n"/>
      <c r="K57" s="7" t="n"/>
      <c r="L57" s="7" t="n"/>
      <c r="M57" s="8">
        <f>IF(L57="","",L57-TODAY())</f>
        <v/>
      </c>
      <c r="N57" s="8">
        <f>IF(C57="","",IFERROR(VLOOKUP(C57,'Listas e Instruções'!$A$5:$B$9,2,0),30))</f>
        <v/>
      </c>
      <c r="O57" s="9">
        <f>IF(OR(A57="",L57=""),"",IF(L57&lt;TODAY(),"Vencido",IF(L57&lt;=TODAY()+N57,"Próximo do vencimento","Dentro da validade")))</f>
        <v/>
      </c>
      <c r="P57" s="10">
        <f>IF(OR(L57="",K57=""),"",IFERROR(MAX(0,MIN(1,(L57-TODAY())/(L57-K57))),0))</f>
        <v/>
      </c>
      <c r="Q57" s="11" t="n"/>
      <c r="R57" s="12">
        <f>IF(OR(I57="",Q57=""),"",I57*Q57)</f>
        <v/>
      </c>
      <c r="S57" s="13">
        <f>IF(O57="","",IF(O57="Vencido","Bloquear e descartar",IF(O57="Próximo do vencimento","Priorizar uso ou venda","Manter em estoque")))</f>
        <v/>
      </c>
      <c r="T57" s="14" t="n"/>
    </row>
    <row r="58">
      <c r="A58" s="4" t="n"/>
      <c r="B58" s="5" t="n"/>
      <c r="C58" s="5" t="n"/>
      <c r="D58" s="5" t="n"/>
      <c r="E58" s="4" t="n"/>
      <c r="F58" s="5" t="n"/>
      <c r="G58" s="4" t="n"/>
      <c r="H58" s="4" t="n"/>
      <c r="I58" s="6" t="n"/>
      <c r="J58" s="4" t="n"/>
      <c r="K58" s="7" t="n"/>
      <c r="L58" s="7" t="n"/>
      <c r="M58" s="15">
        <f>IF(L58="","",L58-TODAY())</f>
        <v/>
      </c>
      <c r="N58" s="15">
        <f>IF(C58="","",IFERROR(VLOOKUP(C58,'Listas e Instruções'!$A$5:$B$9,2,0),30))</f>
        <v/>
      </c>
      <c r="O58" s="16">
        <f>IF(OR(A58="",L58=""),"",IF(L58&lt;TODAY(),"Vencido",IF(L58&lt;=TODAY()+N58,"Próximo do vencimento","Dentro da validade")))</f>
        <v/>
      </c>
      <c r="P58" s="17">
        <f>IF(OR(L58="",K58=""),"",IFERROR(MAX(0,MIN(1,(L58-TODAY())/(L58-K58))),0))</f>
        <v/>
      </c>
      <c r="Q58" s="11" t="n"/>
      <c r="R58" s="18">
        <f>IF(OR(I58="",Q58=""),"",I58*Q58)</f>
        <v/>
      </c>
      <c r="S58" s="19">
        <f>IF(O58="","",IF(O58="Vencido","Bloquear e descartar",IF(O58="Próximo do vencimento","Priorizar uso ou venda","Manter em estoque")))</f>
        <v/>
      </c>
      <c r="T58" s="14" t="n"/>
    </row>
    <row r="59">
      <c r="A59" s="4" t="n"/>
      <c r="B59" s="5" t="n"/>
      <c r="C59" s="5" t="n"/>
      <c r="D59" s="5" t="n"/>
      <c r="E59" s="4" t="n"/>
      <c r="F59" s="5" t="n"/>
      <c r="G59" s="4" t="n"/>
      <c r="H59" s="4" t="n"/>
      <c r="I59" s="6" t="n"/>
      <c r="J59" s="4" t="n"/>
      <c r="K59" s="7" t="n"/>
      <c r="L59" s="7" t="n"/>
      <c r="M59" s="8">
        <f>IF(L59="","",L59-TODAY())</f>
        <v/>
      </c>
      <c r="N59" s="8">
        <f>IF(C59="","",IFERROR(VLOOKUP(C59,'Listas e Instruções'!$A$5:$B$9,2,0),30))</f>
        <v/>
      </c>
      <c r="O59" s="9">
        <f>IF(OR(A59="",L59=""),"",IF(L59&lt;TODAY(),"Vencido",IF(L59&lt;=TODAY()+N59,"Próximo do vencimento","Dentro da validade")))</f>
        <v/>
      </c>
      <c r="P59" s="10">
        <f>IF(OR(L59="",K59=""),"",IFERROR(MAX(0,MIN(1,(L59-TODAY())/(L59-K59))),0))</f>
        <v/>
      </c>
      <c r="Q59" s="11" t="n"/>
      <c r="R59" s="12">
        <f>IF(OR(I59="",Q59=""),"",I59*Q59)</f>
        <v/>
      </c>
      <c r="S59" s="13">
        <f>IF(O59="","",IF(O59="Vencido","Bloquear e descartar",IF(O59="Próximo do vencimento","Priorizar uso ou venda","Manter em estoque")))</f>
        <v/>
      </c>
      <c r="T59" s="14" t="n"/>
    </row>
    <row r="60">
      <c r="A60" s="4" t="n"/>
      <c r="B60" s="5" t="n"/>
      <c r="C60" s="5" t="n"/>
      <c r="D60" s="5" t="n"/>
      <c r="E60" s="4" t="n"/>
      <c r="F60" s="5" t="n"/>
      <c r="G60" s="4" t="n"/>
      <c r="H60" s="4" t="n"/>
      <c r="I60" s="6" t="n"/>
      <c r="J60" s="4" t="n"/>
      <c r="K60" s="7" t="n"/>
      <c r="L60" s="7" t="n"/>
      <c r="M60" s="15">
        <f>IF(L60="","",L60-TODAY())</f>
        <v/>
      </c>
      <c r="N60" s="15">
        <f>IF(C60="","",IFERROR(VLOOKUP(C60,'Listas e Instruções'!$A$5:$B$9,2,0),30))</f>
        <v/>
      </c>
      <c r="O60" s="16">
        <f>IF(OR(A60="",L60=""),"",IF(L60&lt;TODAY(),"Vencido",IF(L60&lt;=TODAY()+N60,"Próximo do vencimento","Dentro da validade")))</f>
        <v/>
      </c>
      <c r="P60" s="17">
        <f>IF(OR(L60="",K60=""),"",IFERROR(MAX(0,MIN(1,(L60-TODAY())/(L60-K60))),0))</f>
        <v/>
      </c>
      <c r="Q60" s="11" t="n"/>
      <c r="R60" s="18">
        <f>IF(OR(I60="",Q60=""),"",I60*Q60)</f>
        <v/>
      </c>
      <c r="S60" s="19">
        <f>IF(O60="","",IF(O60="Vencido","Bloquear e descartar",IF(O60="Próximo do vencimento","Priorizar uso ou venda","Manter em estoque")))</f>
        <v/>
      </c>
      <c r="T60" s="14" t="n"/>
    </row>
    <row r="61">
      <c r="A61" s="4" t="n"/>
      <c r="B61" s="5" t="n"/>
      <c r="C61" s="5" t="n"/>
      <c r="D61" s="5" t="n"/>
      <c r="E61" s="4" t="n"/>
      <c r="F61" s="5" t="n"/>
      <c r="G61" s="4" t="n"/>
      <c r="H61" s="4" t="n"/>
      <c r="I61" s="6" t="n"/>
      <c r="J61" s="4" t="n"/>
      <c r="K61" s="7" t="n"/>
      <c r="L61" s="7" t="n"/>
      <c r="M61" s="8">
        <f>IF(L61="","",L61-TODAY())</f>
        <v/>
      </c>
      <c r="N61" s="8">
        <f>IF(C61="","",IFERROR(VLOOKUP(C61,'Listas e Instruções'!$A$5:$B$9,2,0),30))</f>
        <v/>
      </c>
      <c r="O61" s="9">
        <f>IF(OR(A61="",L61=""),"",IF(L61&lt;TODAY(),"Vencido",IF(L61&lt;=TODAY()+N61,"Próximo do vencimento","Dentro da validade")))</f>
        <v/>
      </c>
      <c r="P61" s="10">
        <f>IF(OR(L61="",K61=""),"",IFERROR(MAX(0,MIN(1,(L61-TODAY())/(L61-K61))),0))</f>
        <v/>
      </c>
      <c r="Q61" s="11" t="n"/>
      <c r="R61" s="12">
        <f>IF(OR(I61="",Q61=""),"",I61*Q61)</f>
        <v/>
      </c>
      <c r="S61" s="13">
        <f>IF(O61="","",IF(O61="Vencido","Bloquear e descartar",IF(O61="Próximo do vencimento","Priorizar uso ou venda","Manter em estoque")))</f>
        <v/>
      </c>
      <c r="T61" s="14" t="n"/>
    </row>
    <row r="62">
      <c r="A62" s="4" t="n"/>
      <c r="B62" s="5" t="n"/>
      <c r="C62" s="5" t="n"/>
      <c r="D62" s="5" t="n"/>
      <c r="E62" s="4" t="n"/>
      <c r="F62" s="5" t="n"/>
      <c r="G62" s="4" t="n"/>
      <c r="H62" s="4" t="n"/>
      <c r="I62" s="6" t="n"/>
      <c r="J62" s="4" t="n"/>
      <c r="K62" s="7" t="n"/>
      <c r="L62" s="7" t="n"/>
      <c r="M62" s="15">
        <f>IF(L62="","",L62-TODAY())</f>
        <v/>
      </c>
      <c r="N62" s="15">
        <f>IF(C62="","",IFERROR(VLOOKUP(C62,'Listas e Instruções'!$A$5:$B$9,2,0),30))</f>
        <v/>
      </c>
      <c r="O62" s="16">
        <f>IF(OR(A62="",L62=""),"",IF(L62&lt;TODAY(),"Vencido",IF(L62&lt;=TODAY()+N62,"Próximo do vencimento","Dentro da validade")))</f>
        <v/>
      </c>
      <c r="P62" s="17">
        <f>IF(OR(L62="",K62=""),"",IFERROR(MAX(0,MIN(1,(L62-TODAY())/(L62-K62))),0))</f>
        <v/>
      </c>
      <c r="Q62" s="11" t="n"/>
      <c r="R62" s="18">
        <f>IF(OR(I62="",Q62=""),"",I62*Q62)</f>
        <v/>
      </c>
      <c r="S62" s="19">
        <f>IF(O62="","",IF(O62="Vencido","Bloquear e descartar",IF(O62="Próximo do vencimento","Priorizar uso ou venda","Manter em estoque")))</f>
        <v/>
      </c>
      <c r="T62" s="14" t="n"/>
    </row>
    <row r="63">
      <c r="A63" s="4" t="n"/>
      <c r="B63" s="5" t="n"/>
      <c r="C63" s="5" t="n"/>
      <c r="D63" s="5" t="n"/>
      <c r="E63" s="4" t="n"/>
      <c r="F63" s="5" t="n"/>
      <c r="G63" s="4" t="n"/>
      <c r="H63" s="4" t="n"/>
      <c r="I63" s="6" t="n"/>
      <c r="J63" s="4" t="n"/>
      <c r="K63" s="7" t="n"/>
      <c r="L63" s="7" t="n"/>
      <c r="M63" s="8">
        <f>IF(L63="","",L63-TODAY())</f>
        <v/>
      </c>
      <c r="N63" s="8">
        <f>IF(C63="","",IFERROR(VLOOKUP(C63,'Listas e Instruções'!$A$5:$B$9,2,0),30))</f>
        <v/>
      </c>
      <c r="O63" s="9">
        <f>IF(OR(A63="",L63=""),"",IF(L63&lt;TODAY(),"Vencido",IF(L63&lt;=TODAY()+N63,"Próximo do vencimento","Dentro da validade")))</f>
        <v/>
      </c>
      <c r="P63" s="10">
        <f>IF(OR(L63="",K63=""),"",IFERROR(MAX(0,MIN(1,(L63-TODAY())/(L63-K63))),0))</f>
        <v/>
      </c>
      <c r="Q63" s="11" t="n"/>
      <c r="R63" s="12">
        <f>IF(OR(I63="",Q63=""),"",I63*Q63)</f>
        <v/>
      </c>
      <c r="S63" s="13">
        <f>IF(O63="","",IF(O63="Vencido","Bloquear e descartar",IF(O63="Próximo do vencimento","Priorizar uso ou venda","Manter em estoque")))</f>
        <v/>
      </c>
      <c r="T63" s="14" t="n"/>
    </row>
    <row r="64">
      <c r="A64" s="4" t="n"/>
      <c r="B64" s="5" t="n"/>
      <c r="C64" s="5" t="n"/>
      <c r="D64" s="5" t="n"/>
      <c r="E64" s="4" t="n"/>
      <c r="F64" s="5" t="n"/>
      <c r="G64" s="4" t="n"/>
      <c r="H64" s="4" t="n"/>
      <c r="I64" s="6" t="n"/>
      <c r="J64" s="4" t="n"/>
      <c r="K64" s="7" t="n"/>
      <c r="L64" s="7" t="n"/>
      <c r="M64" s="15">
        <f>IF(L64="","",L64-TODAY())</f>
        <v/>
      </c>
      <c r="N64" s="15">
        <f>IF(C64="","",IFERROR(VLOOKUP(C64,'Listas e Instruções'!$A$5:$B$9,2,0),30))</f>
        <v/>
      </c>
      <c r="O64" s="16">
        <f>IF(OR(A64="",L64=""),"",IF(L64&lt;TODAY(),"Vencido",IF(L64&lt;=TODAY()+N64,"Próximo do vencimento","Dentro da validade")))</f>
        <v/>
      </c>
      <c r="P64" s="17">
        <f>IF(OR(L64="",K64=""),"",IFERROR(MAX(0,MIN(1,(L64-TODAY())/(L64-K64))),0))</f>
        <v/>
      </c>
      <c r="Q64" s="11" t="n"/>
      <c r="R64" s="18">
        <f>IF(OR(I64="",Q64=""),"",I64*Q64)</f>
        <v/>
      </c>
      <c r="S64" s="19">
        <f>IF(O64="","",IF(O64="Vencido","Bloquear e descartar",IF(O64="Próximo do vencimento","Priorizar uso ou venda","Manter em estoque")))</f>
        <v/>
      </c>
      <c r="T64" s="14" t="n"/>
    </row>
    <row r="65">
      <c r="A65" s="4" t="n"/>
      <c r="B65" s="5" t="n"/>
      <c r="C65" s="5" t="n"/>
      <c r="D65" s="5" t="n"/>
      <c r="E65" s="4" t="n"/>
      <c r="F65" s="5" t="n"/>
      <c r="G65" s="4" t="n"/>
      <c r="H65" s="4" t="n"/>
      <c r="I65" s="6" t="n"/>
      <c r="J65" s="4" t="n"/>
      <c r="K65" s="7" t="n"/>
      <c r="L65" s="7" t="n"/>
      <c r="M65" s="8">
        <f>IF(L65="","",L65-TODAY())</f>
        <v/>
      </c>
      <c r="N65" s="8">
        <f>IF(C65="","",IFERROR(VLOOKUP(C65,'Listas e Instruções'!$A$5:$B$9,2,0),30))</f>
        <v/>
      </c>
      <c r="O65" s="9">
        <f>IF(OR(A65="",L65=""),"",IF(L65&lt;TODAY(),"Vencido",IF(L65&lt;=TODAY()+N65,"Próximo do vencimento","Dentro da validade")))</f>
        <v/>
      </c>
      <c r="P65" s="10">
        <f>IF(OR(L65="",K65=""),"",IFERROR(MAX(0,MIN(1,(L65-TODAY())/(L65-K65))),0))</f>
        <v/>
      </c>
      <c r="Q65" s="11" t="n"/>
      <c r="R65" s="12">
        <f>IF(OR(I65="",Q65=""),"",I65*Q65)</f>
        <v/>
      </c>
      <c r="S65" s="13">
        <f>IF(O65="","",IF(O65="Vencido","Bloquear e descartar",IF(O65="Próximo do vencimento","Priorizar uso ou venda","Manter em estoque")))</f>
        <v/>
      </c>
      <c r="T65" s="14" t="n"/>
    </row>
    <row r="66">
      <c r="A66" s="4" t="n"/>
      <c r="B66" s="5" t="n"/>
      <c r="C66" s="5" t="n"/>
      <c r="D66" s="5" t="n"/>
      <c r="E66" s="4" t="n"/>
      <c r="F66" s="5" t="n"/>
      <c r="G66" s="4" t="n"/>
      <c r="H66" s="4" t="n"/>
      <c r="I66" s="6" t="n"/>
      <c r="J66" s="4" t="n"/>
      <c r="K66" s="7" t="n"/>
      <c r="L66" s="7" t="n"/>
      <c r="M66" s="15">
        <f>IF(L66="","",L66-TODAY())</f>
        <v/>
      </c>
      <c r="N66" s="15">
        <f>IF(C66="","",IFERROR(VLOOKUP(C66,'Listas e Instruções'!$A$5:$B$9,2,0),30))</f>
        <v/>
      </c>
      <c r="O66" s="16">
        <f>IF(OR(A66="",L66=""),"",IF(L66&lt;TODAY(),"Vencido",IF(L66&lt;=TODAY()+N66,"Próximo do vencimento","Dentro da validade")))</f>
        <v/>
      </c>
      <c r="P66" s="17">
        <f>IF(OR(L66="",K66=""),"",IFERROR(MAX(0,MIN(1,(L66-TODAY())/(L66-K66))),0))</f>
        <v/>
      </c>
      <c r="Q66" s="11" t="n"/>
      <c r="R66" s="18">
        <f>IF(OR(I66="",Q66=""),"",I66*Q66)</f>
        <v/>
      </c>
      <c r="S66" s="19">
        <f>IF(O66="","",IF(O66="Vencido","Bloquear e descartar",IF(O66="Próximo do vencimento","Priorizar uso ou venda","Manter em estoque")))</f>
        <v/>
      </c>
      <c r="T66" s="14" t="n"/>
    </row>
    <row r="67">
      <c r="A67" s="4" t="n"/>
      <c r="B67" s="5" t="n"/>
      <c r="C67" s="5" t="n"/>
      <c r="D67" s="5" t="n"/>
      <c r="E67" s="4" t="n"/>
      <c r="F67" s="5" t="n"/>
      <c r="G67" s="4" t="n"/>
      <c r="H67" s="4" t="n"/>
      <c r="I67" s="6" t="n"/>
      <c r="J67" s="4" t="n"/>
      <c r="K67" s="7" t="n"/>
      <c r="L67" s="7" t="n"/>
      <c r="M67" s="8">
        <f>IF(L67="","",L67-TODAY())</f>
        <v/>
      </c>
      <c r="N67" s="8">
        <f>IF(C67="","",IFERROR(VLOOKUP(C67,'Listas e Instruções'!$A$5:$B$9,2,0),30))</f>
        <v/>
      </c>
      <c r="O67" s="9">
        <f>IF(OR(A67="",L67=""),"",IF(L67&lt;TODAY(),"Vencido",IF(L67&lt;=TODAY()+N67,"Próximo do vencimento","Dentro da validade")))</f>
        <v/>
      </c>
      <c r="P67" s="10">
        <f>IF(OR(L67="",K67=""),"",IFERROR(MAX(0,MIN(1,(L67-TODAY())/(L67-K67))),0))</f>
        <v/>
      </c>
      <c r="Q67" s="11" t="n"/>
      <c r="R67" s="12">
        <f>IF(OR(I67="",Q67=""),"",I67*Q67)</f>
        <v/>
      </c>
      <c r="S67" s="13">
        <f>IF(O67="","",IF(O67="Vencido","Bloquear e descartar",IF(O67="Próximo do vencimento","Priorizar uso ou venda","Manter em estoque")))</f>
        <v/>
      </c>
      <c r="T67" s="14" t="n"/>
    </row>
    <row r="68">
      <c r="A68" s="4" t="n"/>
      <c r="B68" s="5" t="n"/>
      <c r="C68" s="5" t="n"/>
      <c r="D68" s="5" t="n"/>
      <c r="E68" s="4" t="n"/>
      <c r="F68" s="5" t="n"/>
      <c r="G68" s="4" t="n"/>
      <c r="H68" s="4" t="n"/>
      <c r="I68" s="6" t="n"/>
      <c r="J68" s="4" t="n"/>
      <c r="K68" s="7" t="n"/>
      <c r="L68" s="7" t="n"/>
      <c r="M68" s="15">
        <f>IF(L68="","",L68-TODAY())</f>
        <v/>
      </c>
      <c r="N68" s="15">
        <f>IF(C68="","",IFERROR(VLOOKUP(C68,'Listas e Instruções'!$A$5:$B$9,2,0),30))</f>
        <v/>
      </c>
      <c r="O68" s="16">
        <f>IF(OR(A68="",L68=""),"",IF(L68&lt;TODAY(),"Vencido",IF(L68&lt;=TODAY()+N68,"Próximo do vencimento","Dentro da validade")))</f>
        <v/>
      </c>
      <c r="P68" s="17">
        <f>IF(OR(L68="",K68=""),"",IFERROR(MAX(0,MIN(1,(L68-TODAY())/(L68-K68))),0))</f>
        <v/>
      </c>
      <c r="Q68" s="11" t="n"/>
      <c r="R68" s="18">
        <f>IF(OR(I68="",Q68=""),"",I68*Q68)</f>
        <v/>
      </c>
      <c r="S68" s="19">
        <f>IF(O68="","",IF(O68="Vencido","Bloquear e descartar",IF(O68="Próximo do vencimento","Priorizar uso ou venda","Manter em estoque")))</f>
        <v/>
      </c>
      <c r="T68" s="14" t="n"/>
    </row>
    <row r="69">
      <c r="A69" s="4" t="n"/>
      <c r="B69" s="5" t="n"/>
      <c r="C69" s="5" t="n"/>
      <c r="D69" s="5" t="n"/>
      <c r="E69" s="4" t="n"/>
      <c r="F69" s="5" t="n"/>
      <c r="G69" s="4" t="n"/>
      <c r="H69" s="4" t="n"/>
      <c r="I69" s="6" t="n"/>
      <c r="J69" s="4" t="n"/>
      <c r="K69" s="7" t="n"/>
      <c r="L69" s="7" t="n"/>
      <c r="M69" s="8">
        <f>IF(L69="","",L69-TODAY())</f>
        <v/>
      </c>
      <c r="N69" s="8">
        <f>IF(C69="","",IFERROR(VLOOKUP(C69,'Listas e Instruções'!$A$5:$B$9,2,0),30))</f>
        <v/>
      </c>
      <c r="O69" s="9">
        <f>IF(OR(A69="",L69=""),"",IF(L69&lt;TODAY(),"Vencido",IF(L69&lt;=TODAY()+N69,"Próximo do vencimento","Dentro da validade")))</f>
        <v/>
      </c>
      <c r="P69" s="10">
        <f>IF(OR(L69="",K69=""),"",IFERROR(MAX(0,MIN(1,(L69-TODAY())/(L69-K69))),0))</f>
        <v/>
      </c>
      <c r="Q69" s="11" t="n"/>
      <c r="R69" s="12">
        <f>IF(OR(I69="",Q69=""),"",I69*Q69)</f>
        <v/>
      </c>
      <c r="S69" s="13">
        <f>IF(O69="","",IF(O69="Vencido","Bloquear e descartar",IF(O69="Próximo do vencimento","Priorizar uso ou venda","Manter em estoque")))</f>
        <v/>
      </c>
      <c r="T69" s="14" t="n"/>
    </row>
    <row r="70">
      <c r="A70" s="4" t="n"/>
      <c r="B70" s="5" t="n"/>
      <c r="C70" s="5" t="n"/>
      <c r="D70" s="5" t="n"/>
      <c r="E70" s="4" t="n"/>
      <c r="F70" s="5" t="n"/>
      <c r="G70" s="4" t="n"/>
      <c r="H70" s="4" t="n"/>
      <c r="I70" s="6" t="n"/>
      <c r="J70" s="4" t="n"/>
      <c r="K70" s="7" t="n"/>
      <c r="L70" s="7" t="n"/>
      <c r="M70" s="15">
        <f>IF(L70="","",L70-TODAY())</f>
        <v/>
      </c>
      <c r="N70" s="15">
        <f>IF(C70="","",IFERROR(VLOOKUP(C70,'Listas e Instruções'!$A$5:$B$9,2,0),30))</f>
        <v/>
      </c>
      <c r="O70" s="16">
        <f>IF(OR(A70="",L70=""),"",IF(L70&lt;TODAY(),"Vencido",IF(L70&lt;=TODAY()+N70,"Próximo do vencimento","Dentro da validade")))</f>
        <v/>
      </c>
      <c r="P70" s="17">
        <f>IF(OR(L70="",K70=""),"",IFERROR(MAX(0,MIN(1,(L70-TODAY())/(L70-K70))),0))</f>
        <v/>
      </c>
      <c r="Q70" s="11" t="n"/>
      <c r="R70" s="18">
        <f>IF(OR(I70="",Q70=""),"",I70*Q70)</f>
        <v/>
      </c>
      <c r="S70" s="19">
        <f>IF(O70="","",IF(O70="Vencido","Bloquear e descartar",IF(O70="Próximo do vencimento","Priorizar uso ou venda","Manter em estoque")))</f>
        <v/>
      </c>
      <c r="T70" s="14" t="n"/>
    </row>
    <row r="71">
      <c r="A71" s="4" t="n"/>
      <c r="B71" s="5" t="n"/>
      <c r="C71" s="5" t="n"/>
      <c r="D71" s="5" t="n"/>
      <c r="E71" s="4" t="n"/>
      <c r="F71" s="5" t="n"/>
      <c r="G71" s="4" t="n"/>
      <c r="H71" s="4" t="n"/>
      <c r="I71" s="6" t="n"/>
      <c r="J71" s="4" t="n"/>
      <c r="K71" s="7" t="n"/>
      <c r="L71" s="7" t="n"/>
      <c r="M71" s="8">
        <f>IF(L71="","",L71-TODAY())</f>
        <v/>
      </c>
      <c r="N71" s="8">
        <f>IF(C71="","",IFERROR(VLOOKUP(C71,'Listas e Instruções'!$A$5:$B$9,2,0),30))</f>
        <v/>
      </c>
      <c r="O71" s="9">
        <f>IF(OR(A71="",L71=""),"",IF(L71&lt;TODAY(),"Vencido",IF(L71&lt;=TODAY()+N71,"Próximo do vencimento","Dentro da validade")))</f>
        <v/>
      </c>
      <c r="P71" s="10">
        <f>IF(OR(L71="",K71=""),"",IFERROR(MAX(0,MIN(1,(L71-TODAY())/(L71-K71))),0))</f>
        <v/>
      </c>
      <c r="Q71" s="11" t="n"/>
      <c r="R71" s="12">
        <f>IF(OR(I71="",Q71=""),"",I71*Q71)</f>
        <v/>
      </c>
      <c r="S71" s="13">
        <f>IF(O71="","",IF(O71="Vencido","Bloquear e descartar",IF(O71="Próximo do vencimento","Priorizar uso ou venda","Manter em estoque")))</f>
        <v/>
      </c>
      <c r="T71" s="14" t="n"/>
    </row>
    <row r="72">
      <c r="A72" s="4" t="n"/>
      <c r="B72" s="5" t="n"/>
      <c r="C72" s="5" t="n"/>
      <c r="D72" s="5" t="n"/>
      <c r="E72" s="4" t="n"/>
      <c r="F72" s="5" t="n"/>
      <c r="G72" s="4" t="n"/>
      <c r="H72" s="4" t="n"/>
      <c r="I72" s="6" t="n"/>
      <c r="J72" s="4" t="n"/>
      <c r="K72" s="7" t="n"/>
      <c r="L72" s="7" t="n"/>
      <c r="M72" s="15">
        <f>IF(L72="","",L72-TODAY())</f>
        <v/>
      </c>
      <c r="N72" s="15">
        <f>IF(C72="","",IFERROR(VLOOKUP(C72,'Listas e Instruções'!$A$5:$B$9,2,0),30))</f>
        <v/>
      </c>
      <c r="O72" s="16">
        <f>IF(OR(A72="",L72=""),"",IF(L72&lt;TODAY(),"Vencido",IF(L72&lt;=TODAY()+N72,"Próximo do vencimento","Dentro da validade")))</f>
        <v/>
      </c>
      <c r="P72" s="17">
        <f>IF(OR(L72="",K72=""),"",IFERROR(MAX(0,MIN(1,(L72-TODAY())/(L72-K72))),0))</f>
        <v/>
      </c>
      <c r="Q72" s="11" t="n"/>
      <c r="R72" s="18">
        <f>IF(OR(I72="",Q72=""),"",I72*Q72)</f>
        <v/>
      </c>
      <c r="S72" s="19">
        <f>IF(O72="","",IF(O72="Vencido","Bloquear e descartar",IF(O72="Próximo do vencimento","Priorizar uso ou venda","Manter em estoque")))</f>
        <v/>
      </c>
      <c r="T72" s="14" t="n"/>
    </row>
    <row r="73">
      <c r="A73" s="4" t="n"/>
      <c r="B73" s="5" t="n"/>
      <c r="C73" s="5" t="n"/>
      <c r="D73" s="5" t="n"/>
      <c r="E73" s="4" t="n"/>
      <c r="F73" s="5" t="n"/>
      <c r="G73" s="4" t="n"/>
      <c r="H73" s="4" t="n"/>
      <c r="I73" s="6" t="n"/>
      <c r="J73" s="4" t="n"/>
      <c r="K73" s="7" t="n"/>
      <c r="L73" s="7" t="n"/>
      <c r="M73" s="8">
        <f>IF(L73="","",L73-TODAY())</f>
        <v/>
      </c>
      <c r="N73" s="8">
        <f>IF(C73="","",IFERROR(VLOOKUP(C73,'Listas e Instruções'!$A$5:$B$9,2,0),30))</f>
        <v/>
      </c>
      <c r="O73" s="9">
        <f>IF(OR(A73="",L73=""),"",IF(L73&lt;TODAY(),"Vencido",IF(L73&lt;=TODAY()+N73,"Próximo do vencimento","Dentro da validade")))</f>
        <v/>
      </c>
      <c r="P73" s="10">
        <f>IF(OR(L73="",K73=""),"",IFERROR(MAX(0,MIN(1,(L73-TODAY())/(L73-K73))),0))</f>
        <v/>
      </c>
      <c r="Q73" s="11" t="n"/>
      <c r="R73" s="12">
        <f>IF(OR(I73="",Q73=""),"",I73*Q73)</f>
        <v/>
      </c>
      <c r="S73" s="13">
        <f>IF(O73="","",IF(O73="Vencido","Bloquear e descartar",IF(O73="Próximo do vencimento","Priorizar uso ou venda","Manter em estoque")))</f>
        <v/>
      </c>
      <c r="T73" s="14" t="n"/>
    </row>
    <row r="74">
      <c r="A74" s="4" t="n"/>
      <c r="B74" s="5" t="n"/>
      <c r="C74" s="5" t="n"/>
      <c r="D74" s="5" t="n"/>
      <c r="E74" s="4" t="n"/>
      <c r="F74" s="5" t="n"/>
      <c r="G74" s="4" t="n"/>
      <c r="H74" s="4" t="n"/>
      <c r="I74" s="6" t="n"/>
      <c r="J74" s="4" t="n"/>
      <c r="K74" s="7" t="n"/>
      <c r="L74" s="7" t="n"/>
      <c r="M74" s="15">
        <f>IF(L74="","",L74-TODAY())</f>
        <v/>
      </c>
      <c r="N74" s="15">
        <f>IF(C74="","",IFERROR(VLOOKUP(C74,'Listas e Instruções'!$A$5:$B$9,2,0),30))</f>
        <v/>
      </c>
      <c r="O74" s="16">
        <f>IF(OR(A74="",L74=""),"",IF(L74&lt;TODAY(),"Vencido",IF(L74&lt;=TODAY()+N74,"Próximo do vencimento","Dentro da validade")))</f>
        <v/>
      </c>
      <c r="P74" s="17">
        <f>IF(OR(L74="",K74=""),"",IFERROR(MAX(0,MIN(1,(L74-TODAY())/(L74-K74))),0))</f>
        <v/>
      </c>
      <c r="Q74" s="11" t="n"/>
      <c r="R74" s="18">
        <f>IF(OR(I74="",Q74=""),"",I74*Q74)</f>
        <v/>
      </c>
      <c r="S74" s="19">
        <f>IF(O74="","",IF(O74="Vencido","Bloquear e descartar",IF(O74="Próximo do vencimento","Priorizar uso ou venda","Manter em estoque")))</f>
        <v/>
      </c>
      <c r="T74" s="14" t="n"/>
    </row>
    <row r="75">
      <c r="A75" s="4" t="n"/>
      <c r="B75" s="5" t="n"/>
      <c r="C75" s="5" t="n"/>
      <c r="D75" s="5" t="n"/>
      <c r="E75" s="4" t="n"/>
      <c r="F75" s="5" t="n"/>
      <c r="G75" s="4" t="n"/>
      <c r="H75" s="4" t="n"/>
      <c r="I75" s="6" t="n"/>
      <c r="J75" s="4" t="n"/>
      <c r="K75" s="7" t="n"/>
      <c r="L75" s="7" t="n"/>
      <c r="M75" s="8">
        <f>IF(L75="","",L75-TODAY())</f>
        <v/>
      </c>
      <c r="N75" s="8">
        <f>IF(C75="","",IFERROR(VLOOKUP(C75,'Listas e Instruções'!$A$5:$B$9,2,0),30))</f>
        <v/>
      </c>
      <c r="O75" s="9">
        <f>IF(OR(A75="",L75=""),"",IF(L75&lt;TODAY(),"Vencido",IF(L75&lt;=TODAY()+N75,"Próximo do vencimento","Dentro da validade")))</f>
        <v/>
      </c>
      <c r="P75" s="10">
        <f>IF(OR(L75="",K75=""),"",IFERROR(MAX(0,MIN(1,(L75-TODAY())/(L75-K75))),0))</f>
        <v/>
      </c>
      <c r="Q75" s="11" t="n"/>
      <c r="R75" s="12">
        <f>IF(OR(I75="",Q75=""),"",I75*Q75)</f>
        <v/>
      </c>
      <c r="S75" s="13">
        <f>IF(O75="","",IF(O75="Vencido","Bloquear e descartar",IF(O75="Próximo do vencimento","Priorizar uso ou venda","Manter em estoque")))</f>
        <v/>
      </c>
      <c r="T75" s="14" t="n"/>
    </row>
    <row r="76">
      <c r="A76" s="4" t="n"/>
      <c r="B76" s="5" t="n"/>
      <c r="C76" s="5" t="n"/>
      <c r="D76" s="5" t="n"/>
      <c r="E76" s="4" t="n"/>
      <c r="F76" s="5" t="n"/>
      <c r="G76" s="4" t="n"/>
      <c r="H76" s="4" t="n"/>
      <c r="I76" s="6" t="n"/>
      <c r="J76" s="4" t="n"/>
      <c r="K76" s="7" t="n"/>
      <c r="L76" s="7" t="n"/>
      <c r="M76" s="15">
        <f>IF(L76="","",L76-TODAY())</f>
        <v/>
      </c>
      <c r="N76" s="15">
        <f>IF(C76="","",IFERROR(VLOOKUP(C76,'Listas e Instruções'!$A$5:$B$9,2,0),30))</f>
        <v/>
      </c>
      <c r="O76" s="16">
        <f>IF(OR(A76="",L76=""),"",IF(L76&lt;TODAY(),"Vencido",IF(L76&lt;=TODAY()+N76,"Próximo do vencimento","Dentro da validade")))</f>
        <v/>
      </c>
      <c r="P76" s="17">
        <f>IF(OR(L76="",K76=""),"",IFERROR(MAX(0,MIN(1,(L76-TODAY())/(L76-K76))),0))</f>
        <v/>
      </c>
      <c r="Q76" s="11" t="n"/>
      <c r="R76" s="18">
        <f>IF(OR(I76="",Q76=""),"",I76*Q76)</f>
        <v/>
      </c>
      <c r="S76" s="19">
        <f>IF(O76="","",IF(O76="Vencido","Bloquear e descartar",IF(O76="Próximo do vencimento","Priorizar uso ou venda","Manter em estoque")))</f>
        <v/>
      </c>
      <c r="T76" s="14" t="n"/>
    </row>
    <row r="77">
      <c r="A77" s="4" t="n"/>
      <c r="B77" s="5" t="n"/>
      <c r="C77" s="5" t="n"/>
      <c r="D77" s="5" t="n"/>
      <c r="E77" s="4" t="n"/>
      <c r="F77" s="5" t="n"/>
      <c r="G77" s="4" t="n"/>
      <c r="H77" s="4" t="n"/>
      <c r="I77" s="6" t="n"/>
      <c r="J77" s="4" t="n"/>
      <c r="K77" s="7" t="n"/>
      <c r="L77" s="7" t="n"/>
      <c r="M77" s="8">
        <f>IF(L77="","",L77-TODAY())</f>
        <v/>
      </c>
      <c r="N77" s="8">
        <f>IF(C77="","",IFERROR(VLOOKUP(C77,'Listas e Instruções'!$A$5:$B$9,2,0),30))</f>
        <v/>
      </c>
      <c r="O77" s="9">
        <f>IF(OR(A77="",L77=""),"",IF(L77&lt;TODAY(),"Vencido",IF(L77&lt;=TODAY()+N77,"Próximo do vencimento","Dentro da validade")))</f>
        <v/>
      </c>
      <c r="P77" s="10">
        <f>IF(OR(L77="",K77=""),"",IFERROR(MAX(0,MIN(1,(L77-TODAY())/(L77-K77))),0))</f>
        <v/>
      </c>
      <c r="Q77" s="11" t="n"/>
      <c r="R77" s="12">
        <f>IF(OR(I77="",Q77=""),"",I77*Q77)</f>
        <v/>
      </c>
      <c r="S77" s="13">
        <f>IF(O77="","",IF(O77="Vencido","Bloquear e descartar",IF(O77="Próximo do vencimento","Priorizar uso ou venda","Manter em estoque")))</f>
        <v/>
      </c>
      <c r="T77" s="14" t="n"/>
    </row>
    <row r="78">
      <c r="A78" s="4" t="n"/>
      <c r="B78" s="5" t="n"/>
      <c r="C78" s="5" t="n"/>
      <c r="D78" s="5" t="n"/>
      <c r="E78" s="4" t="n"/>
      <c r="F78" s="5" t="n"/>
      <c r="G78" s="4" t="n"/>
      <c r="H78" s="4" t="n"/>
      <c r="I78" s="6" t="n"/>
      <c r="J78" s="4" t="n"/>
      <c r="K78" s="7" t="n"/>
      <c r="L78" s="7" t="n"/>
      <c r="M78" s="15">
        <f>IF(L78="","",L78-TODAY())</f>
        <v/>
      </c>
      <c r="N78" s="15">
        <f>IF(C78="","",IFERROR(VLOOKUP(C78,'Listas e Instruções'!$A$5:$B$9,2,0),30))</f>
        <v/>
      </c>
      <c r="O78" s="16">
        <f>IF(OR(A78="",L78=""),"",IF(L78&lt;TODAY(),"Vencido",IF(L78&lt;=TODAY()+N78,"Próximo do vencimento","Dentro da validade")))</f>
        <v/>
      </c>
      <c r="P78" s="17">
        <f>IF(OR(L78="",K78=""),"",IFERROR(MAX(0,MIN(1,(L78-TODAY())/(L78-K78))),0))</f>
        <v/>
      </c>
      <c r="Q78" s="11" t="n"/>
      <c r="R78" s="18">
        <f>IF(OR(I78="",Q78=""),"",I78*Q78)</f>
        <v/>
      </c>
      <c r="S78" s="19">
        <f>IF(O78="","",IF(O78="Vencido","Bloquear e descartar",IF(O78="Próximo do vencimento","Priorizar uso ou venda","Manter em estoque")))</f>
        <v/>
      </c>
      <c r="T78" s="14" t="n"/>
    </row>
    <row r="79">
      <c r="A79" s="4" t="n"/>
      <c r="B79" s="5" t="n"/>
      <c r="C79" s="5" t="n"/>
      <c r="D79" s="5" t="n"/>
      <c r="E79" s="4" t="n"/>
      <c r="F79" s="5" t="n"/>
      <c r="G79" s="4" t="n"/>
      <c r="H79" s="4" t="n"/>
      <c r="I79" s="6" t="n"/>
      <c r="J79" s="4" t="n"/>
      <c r="K79" s="7" t="n"/>
      <c r="L79" s="7" t="n"/>
      <c r="M79" s="8">
        <f>IF(L79="","",L79-TODAY())</f>
        <v/>
      </c>
      <c r="N79" s="8">
        <f>IF(C79="","",IFERROR(VLOOKUP(C79,'Listas e Instruções'!$A$5:$B$9,2,0),30))</f>
        <v/>
      </c>
      <c r="O79" s="9">
        <f>IF(OR(A79="",L79=""),"",IF(L79&lt;TODAY(),"Vencido",IF(L79&lt;=TODAY()+N79,"Próximo do vencimento","Dentro da validade")))</f>
        <v/>
      </c>
      <c r="P79" s="10">
        <f>IF(OR(L79="",K79=""),"",IFERROR(MAX(0,MIN(1,(L79-TODAY())/(L79-K79))),0))</f>
        <v/>
      </c>
      <c r="Q79" s="11" t="n"/>
      <c r="R79" s="12">
        <f>IF(OR(I79="",Q79=""),"",I79*Q79)</f>
        <v/>
      </c>
      <c r="S79" s="13">
        <f>IF(O79="","",IF(O79="Vencido","Bloquear e descartar",IF(O79="Próximo do vencimento","Priorizar uso ou venda","Manter em estoque")))</f>
        <v/>
      </c>
      <c r="T79" s="14" t="n"/>
    </row>
    <row r="80">
      <c r="A80" s="4" t="n"/>
      <c r="B80" s="5" t="n"/>
      <c r="C80" s="5" t="n"/>
      <c r="D80" s="5" t="n"/>
      <c r="E80" s="4" t="n"/>
      <c r="F80" s="5" t="n"/>
      <c r="G80" s="4" t="n"/>
      <c r="H80" s="4" t="n"/>
      <c r="I80" s="6" t="n"/>
      <c r="J80" s="4" t="n"/>
      <c r="K80" s="7" t="n"/>
      <c r="L80" s="7" t="n"/>
      <c r="M80" s="15">
        <f>IF(L80="","",L80-TODAY())</f>
        <v/>
      </c>
      <c r="N80" s="15">
        <f>IF(C80="","",IFERROR(VLOOKUP(C80,'Listas e Instruções'!$A$5:$B$9,2,0),30))</f>
        <v/>
      </c>
      <c r="O80" s="16">
        <f>IF(OR(A80="",L80=""),"",IF(L80&lt;TODAY(),"Vencido",IF(L80&lt;=TODAY()+N80,"Próximo do vencimento","Dentro da validade")))</f>
        <v/>
      </c>
      <c r="P80" s="17">
        <f>IF(OR(L80="",K80=""),"",IFERROR(MAX(0,MIN(1,(L80-TODAY())/(L80-K80))),0))</f>
        <v/>
      </c>
      <c r="Q80" s="11" t="n"/>
      <c r="R80" s="18">
        <f>IF(OR(I80="",Q80=""),"",I80*Q80)</f>
        <v/>
      </c>
      <c r="S80" s="19">
        <f>IF(O80="","",IF(O80="Vencido","Bloquear e descartar",IF(O80="Próximo do vencimento","Priorizar uso ou venda","Manter em estoque")))</f>
        <v/>
      </c>
      <c r="T80" s="14" t="n"/>
    </row>
    <row r="81">
      <c r="A81" s="4" t="n"/>
      <c r="B81" s="5" t="n"/>
      <c r="C81" s="5" t="n"/>
      <c r="D81" s="5" t="n"/>
      <c r="E81" s="4" t="n"/>
      <c r="F81" s="5" t="n"/>
      <c r="G81" s="4" t="n"/>
      <c r="H81" s="4" t="n"/>
      <c r="I81" s="6" t="n"/>
      <c r="J81" s="4" t="n"/>
      <c r="K81" s="7" t="n"/>
      <c r="L81" s="7" t="n"/>
      <c r="M81" s="8">
        <f>IF(L81="","",L81-TODAY())</f>
        <v/>
      </c>
      <c r="N81" s="8">
        <f>IF(C81="","",IFERROR(VLOOKUP(C81,'Listas e Instruções'!$A$5:$B$9,2,0),30))</f>
        <v/>
      </c>
      <c r="O81" s="9">
        <f>IF(OR(A81="",L81=""),"",IF(L81&lt;TODAY(),"Vencido",IF(L81&lt;=TODAY()+N81,"Próximo do vencimento","Dentro da validade")))</f>
        <v/>
      </c>
      <c r="P81" s="10">
        <f>IF(OR(L81="",K81=""),"",IFERROR(MAX(0,MIN(1,(L81-TODAY())/(L81-K81))),0))</f>
        <v/>
      </c>
      <c r="Q81" s="11" t="n"/>
      <c r="R81" s="12">
        <f>IF(OR(I81="",Q81=""),"",I81*Q81)</f>
        <v/>
      </c>
      <c r="S81" s="13">
        <f>IF(O81="","",IF(O81="Vencido","Bloquear e descartar",IF(O81="Próximo do vencimento","Priorizar uso ou venda","Manter em estoque")))</f>
        <v/>
      </c>
      <c r="T81" s="14" t="n"/>
    </row>
    <row r="82">
      <c r="A82" s="4" t="n"/>
      <c r="B82" s="5" t="n"/>
      <c r="C82" s="5" t="n"/>
      <c r="D82" s="5" t="n"/>
      <c r="E82" s="4" t="n"/>
      <c r="F82" s="5" t="n"/>
      <c r="G82" s="4" t="n"/>
      <c r="H82" s="4" t="n"/>
      <c r="I82" s="6" t="n"/>
      <c r="J82" s="4" t="n"/>
      <c r="K82" s="7" t="n"/>
      <c r="L82" s="7" t="n"/>
      <c r="M82" s="15">
        <f>IF(L82="","",L82-TODAY())</f>
        <v/>
      </c>
      <c r="N82" s="15">
        <f>IF(C82="","",IFERROR(VLOOKUP(C82,'Listas e Instruções'!$A$5:$B$9,2,0),30))</f>
        <v/>
      </c>
      <c r="O82" s="16">
        <f>IF(OR(A82="",L82=""),"",IF(L82&lt;TODAY(),"Vencido",IF(L82&lt;=TODAY()+N82,"Próximo do vencimento","Dentro da validade")))</f>
        <v/>
      </c>
      <c r="P82" s="17">
        <f>IF(OR(L82="",K82=""),"",IFERROR(MAX(0,MIN(1,(L82-TODAY())/(L82-K82))),0))</f>
        <v/>
      </c>
      <c r="Q82" s="11" t="n"/>
      <c r="R82" s="18">
        <f>IF(OR(I82="",Q82=""),"",I82*Q82)</f>
        <v/>
      </c>
      <c r="S82" s="19">
        <f>IF(O82="","",IF(O82="Vencido","Bloquear e descartar",IF(O82="Próximo do vencimento","Priorizar uso ou venda","Manter em estoque")))</f>
        <v/>
      </c>
      <c r="T82" s="14" t="n"/>
    </row>
    <row r="83">
      <c r="A83" s="4" t="n"/>
      <c r="B83" s="5" t="n"/>
      <c r="C83" s="5" t="n"/>
      <c r="D83" s="5" t="n"/>
      <c r="E83" s="4" t="n"/>
      <c r="F83" s="5" t="n"/>
      <c r="G83" s="4" t="n"/>
      <c r="H83" s="4" t="n"/>
      <c r="I83" s="6" t="n"/>
      <c r="J83" s="4" t="n"/>
      <c r="K83" s="7" t="n"/>
      <c r="L83" s="7" t="n"/>
      <c r="M83" s="8">
        <f>IF(L83="","",L83-TODAY())</f>
        <v/>
      </c>
      <c r="N83" s="8">
        <f>IF(C83="","",IFERROR(VLOOKUP(C83,'Listas e Instruções'!$A$5:$B$9,2,0),30))</f>
        <v/>
      </c>
      <c r="O83" s="9">
        <f>IF(OR(A83="",L83=""),"",IF(L83&lt;TODAY(),"Vencido",IF(L83&lt;=TODAY()+N83,"Próximo do vencimento","Dentro da validade")))</f>
        <v/>
      </c>
      <c r="P83" s="10">
        <f>IF(OR(L83="",K83=""),"",IFERROR(MAX(0,MIN(1,(L83-TODAY())/(L83-K83))),0))</f>
        <v/>
      </c>
      <c r="Q83" s="11" t="n"/>
      <c r="R83" s="12">
        <f>IF(OR(I83="",Q83=""),"",I83*Q83)</f>
        <v/>
      </c>
      <c r="S83" s="13">
        <f>IF(O83="","",IF(O83="Vencido","Bloquear e descartar",IF(O83="Próximo do vencimento","Priorizar uso ou venda","Manter em estoque")))</f>
        <v/>
      </c>
      <c r="T83" s="14" t="n"/>
    </row>
    <row r="84">
      <c r="A84" s="4" t="n"/>
      <c r="B84" s="5" t="n"/>
      <c r="C84" s="5" t="n"/>
      <c r="D84" s="5" t="n"/>
      <c r="E84" s="4" t="n"/>
      <c r="F84" s="5" t="n"/>
      <c r="G84" s="4" t="n"/>
      <c r="H84" s="4" t="n"/>
      <c r="I84" s="6" t="n"/>
      <c r="J84" s="4" t="n"/>
      <c r="K84" s="7" t="n"/>
      <c r="L84" s="7" t="n"/>
      <c r="M84" s="15">
        <f>IF(L84="","",L84-TODAY())</f>
        <v/>
      </c>
      <c r="N84" s="15">
        <f>IF(C84="","",IFERROR(VLOOKUP(C84,'Listas e Instruções'!$A$5:$B$9,2,0),30))</f>
        <v/>
      </c>
      <c r="O84" s="16">
        <f>IF(OR(A84="",L84=""),"",IF(L84&lt;TODAY(),"Vencido",IF(L84&lt;=TODAY()+N84,"Próximo do vencimento","Dentro da validade")))</f>
        <v/>
      </c>
      <c r="P84" s="17">
        <f>IF(OR(L84="",K84=""),"",IFERROR(MAX(0,MIN(1,(L84-TODAY())/(L84-K84))),0))</f>
        <v/>
      </c>
      <c r="Q84" s="11" t="n"/>
      <c r="R84" s="18">
        <f>IF(OR(I84="",Q84=""),"",I84*Q84)</f>
        <v/>
      </c>
      <c r="S84" s="19">
        <f>IF(O84="","",IF(O84="Vencido","Bloquear e descartar",IF(O84="Próximo do vencimento","Priorizar uso ou venda","Manter em estoque")))</f>
        <v/>
      </c>
      <c r="T84" s="14" t="n"/>
    </row>
    <row r="85">
      <c r="A85" s="4" t="n"/>
      <c r="B85" s="5" t="n"/>
      <c r="C85" s="5" t="n"/>
      <c r="D85" s="5" t="n"/>
      <c r="E85" s="4" t="n"/>
      <c r="F85" s="5" t="n"/>
      <c r="G85" s="4" t="n"/>
      <c r="H85" s="4" t="n"/>
      <c r="I85" s="6" t="n"/>
      <c r="J85" s="4" t="n"/>
      <c r="K85" s="7" t="n"/>
      <c r="L85" s="7" t="n"/>
      <c r="M85" s="8">
        <f>IF(L85="","",L85-TODAY())</f>
        <v/>
      </c>
      <c r="N85" s="8">
        <f>IF(C85="","",IFERROR(VLOOKUP(C85,'Listas e Instruções'!$A$5:$B$9,2,0),30))</f>
        <v/>
      </c>
      <c r="O85" s="9">
        <f>IF(OR(A85="",L85=""),"",IF(L85&lt;TODAY(),"Vencido",IF(L85&lt;=TODAY()+N85,"Próximo do vencimento","Dentro da validade")))</f>
        <v/>
      </c>
      <c r="P85" s="10">
        <f>IF(OR(L85="",K85=""),"",IFERROR(MAX(0,MIN(1,(L85-TODAY())/(L85-K85))),0))</f>
        <v/>
      </c>
      <c r="Q85" s="11" t="n"/>
      <c r="R85" s="12">
        <f>IF(OR(I85="",Q85=""),"",I85*Q85)</f>
        <v/>
      </c>
      <c r="S85" s="13">
        <f>IF(O85="","",IF(O85="Vencido","Bloquear e descartar",IF(O85="Próximo do vencimento","Priorizar uso ou venda","Manter em estoque")))</f>
        <v/>
      </c>
      <c r="T85" s="14" t="n"/>
    </row>
    <row r="86">
      <c r="A86" s="4" t="n"/>
      <c r="B86" s="5" t="n"/>
      <c r="C86" s="5" t="n"/>
      <c r="D86" s="5" t="n"/>
      <c r="E86" s="4" t="n"/>
      <c r="F86" s="5" t="n"/>
      <c r="G86" s="4" t="n"/>
      <c r="H86" s="4" t="n"/>
      <c r="I86" s="6" t="n"/>
      <c r="J86" s="4" t="n"/>
      <c r="K86" s="7" t="n"/>
      <c r="L86" s="7" t="n"/>
      <c r="M86" s="15">
        <f>IF(L86="","",L86-TODAY())</f>
        <v/>
      </c>
      <c r="N86" s="15">
        <f>IF(C86="","",IFERROR(VLOOKUP(C86,'Listas e Instruções'!$A$5:$B$9,2,0),30))</f>
        <v/>
      </c>
      <c r="O86" s="16">
        <f>IF(OR(A86="",L86=""),"",IF(L86&lt;TODAY(),"Vencido",IF(L86&lt;=TODAY()+N86,"Próximo do vencimento","Dentro da validade")))</f>
        <v/>
      </c>
      <c r="P86" s="17">
        <f>IF(OR(L86="",K86=""),"",IFERROR(MAX(0,MIN(1,(L86-TODAY())/(L86-K86))),0))</f>
        <v/>
      </c>
      <c r="Q86" s="11" t="n"/>
      <c r="R86" s="18">
        <f>IF(OR(I86="",Q86=""),"",I86*Q86)</f>
        <v/>
      </c>
      <c r="S86" s="19">
        <f>IF(O86="","",IF(O86="Vencido","Bloquear e descartar",IF(O86="Próximo do vencimento","Priorizar uso ou venda","Manter em estoque")))</f>
        <v/>
      </c>
      <c r="T86" s="14" t="n"/>
    </row>
    <row r="87">
      <c r="A87" s="4" t="n"/>
      <c r="B87" s="5" t="n"/>
      <c r="C87" s="5" t="n"/>
      <c r="D87" s="5" t="n"/>
      <c r="E87" s="4" t="n"/>
      <c r="F87" s="5" t="n"/>
      <c r="G87" s="4" t="n"/>
      <c r="H87" s="4" t="n"/>
      <c r="I87" s="6" t="n"/>
      <c r="J87" s="4" t="n"/>
      <c r="K87" s="7" t="n"/>
      <c r="L87" s="7" t="n"/>
      <c r="M87" s="8">
        <f>IF(L87="","",L87-TODAY())</f>
        <v/>
      </c>
      <c r="N87" s="8">
        <f>IF(C87="","",IFERROR(VLOOKUP(C87,'Listas e Instruções'!$A$5:$B$9,2,0),30))</f>
        <v/>
      </c>
      <c r="O87" s="9">
        <f>IF(OR(A87="",L87=""),"",IF(L87&lt;TODAY(),"Vencido",IF(L87&lt;=TODAY()+N87,"Próximo do vencimento","Dentro da validade")))</f>
        <v/>
      </c>
      <c r="P87" s="10">
        <f>IF(OR(L87="",K87=""),"",IFERROR(MAX(0,MIN(1,(L87-TODAY())/(L87-K87))),0))</f>
        <v/>
      </c>
      <c r="Q87" s="11" t="n"/>
      <c r="R87" s="12">
        <f>IF(OR(I87="",Q87=""),"",I87*Q87)</f>
        <v/>
      </c>
      <c r="S87" s="13">
        <f>IF(O87="","",IF(O87="Vencido","Bloquear e descartar",IF(O87="Próximo do vencimento","Priorizar uso ou venda","Manter em estoque")))</f>
        <v/>
      </c>
      <c r="T87" s="14" t="n"/>
    </row>
    <row r="88">
      <c r="A88" s="4" t="n"/>
      <c r="B88" s="5" t="n"/>
      <c r="C88" s="5" t="n"/>
      <c r="D88" s="5" t="n"/>
      <c r="E88" s="4" t="n"/>
      <c r="F88" s="5" t="n"/>
      <c r="G88" s="4" t="n"/>
      <c r="H88" s="4" t="n"/>
      <c r="I88" s="6" t="n"/>
      <c r="J88" s="4" t="n"/>
      <c r="K88" s="7" t="n"/>
      <c r="L88" s="7" t="n"/>
      <c r="M88" s="15">
        <f>IF(L88="","",L88-TODAY())</f>
        <v/>
      </c>
      <c r="N88" s="15">
        <f>IF(C88="","",IFERROR(VLOOKUP(C88,'Listas e Instruções'!$A$5:$B$9,2,0),30))</f>
        <v/>
      </c>
      <c r="O88" s="16">
        <f>IF(OR(A88="",L88=""),"",IF(L88&lt;TODAY(),"Vencido",IF(L88&lt;=TODAY()+N88,"Próximo do vencimento","Dentro da validade")))</f>
        <v/>
      </c>
      <c r="P88" s="17">
        <f>IF(OR(L88="",K88=""),"",IFERROR(MAX(0,MIN(1,(L88-TODAY())/(L88-K88))),0))</f>
        <v/>
      </c>
      <c r="Q88" s="11" t="n"/>
      <c r="R88" s="18">
        <f>IF(OR(I88="",Q88=""),"",I88*Q88)</f>
        <v/>
      </c>
      <c r="S88" s="19">
        <f>IF(O88="","",IF(O88="Vencido","Bloquear e descartar",IF(O88="Próximo do vencimento","Priorizar uso ou venda","Manter em estoque")))</f>
        <v/>
      </c>
      <c r="T88" s="14" t="n"/>
    </row>
    <row r="89">
      <c r="A89" s="4" t="n"/>
      <c r="B89" s="5" t="n"/>
      <c r="C89" s="5" t="n"/>
      <c r="D89" s="5" t="n"/>
      <c r="E89" s="4" t="n"/>
      <c r="F89" s="5" t="n"/>
      <c r="G89" s="4" t="n"/>
      <c r="H89" s="4" t="n"/>
      <c r="I89" s="6" t="n"/>
      <c r="J89" s="4" t="n"/>
      <c r="K89" s="7" t="n"/>
      <c r="L89" s="7" t="n"/>
      <c r="M89" s="8">
        <f>IF(L89="","",L89-TODAY())</f>
        <v/>
      </c>
      <c r="N89" s="8">
        <f>IF(C89="","",IFERROR(VLOOKUP(C89,'Listas e Instruções'!$A$5:$B$9,2,0),30))</f>
        <v/>
      </c>
      <c r="O89" s="9">
        <f>IF(OR(A89="",L89=""),"",IF(L89&lt;TODAY(),"Vencido",IF(L89&lt;=TODAY()+N89,"Próximo do vencimento","Dentro da validade")))</f>
        <v/>
      </c>
      <c r="P89" s="10">
        <f>IF(OR(L89="",K89=""),"",IFERROR(MAX(0,MIN(1,(L89-TODAY())/(L89-K89))),0))</f>
        <v/>
      </c>
      <c r="Q89" s="11" t="n"/>
      <c r="R89" s="12">
        <f>IF(OR(I89="",Q89=""),"",I89*Q89)</f>
        <v/>
      </c>
      <c r="S89" s="13">
        <f>IF(O89="","",IF(O89="Vencido","Bloquear e descartar",IF(O89="Próximo do vencimento","Priorizar uso ou venda","Manter em estoque")))</f>
        <v/>
      </c>
      <c r="T89" s="14" t="n"/>
    </row>
    <row r="90">
      <c r="A90" s="4" t="n"/>
      <c r="B90" s="5" t="n"/>
      <c r="C90" s="5" t="n"/>
      <c r="D90" s="5" t="n"/>
      <c r="E90" s="4" t="n"/>
      <c r="F90" s="5" t="n"/>
      <c r="G90" s="4" t="n"/>
      <c r="H90" s="4" t="n"/>
      <c r="I90" s="6" t="n"/>
      <c r="J90" s="4" t="n"/>
      <c r="K90" s="7" t="n"/>
      <c r="L90" s="7" t="n"/>
      <c r="M90" s="15">
        <f>IF(L90="","",L90-TODAY())</f>
        <v/>
      </c>
      <c r="N90" s="15">
        <f>IF(C90="","",IFERROR(VLOOKUP(C90,'Listas e Instruções'!$A$5:$B$9,2,0),30))</f>
        <v/>
      </c>
      <c r="O90" s="16">
        <f>IF(OR(A90="",L90=""),"",IF(L90&lt;TODAY(),"Vencido",IF(L90&lt;=TODAY()+N90,"Próximo do vencimento","Dentro da validade")))</f>
        <v/>
      </c>
      <c r="P90" s="17">
        <f>IF(OR(L90="",K90=""),"",IFERROR(MAX(0,MIN(1,(L90-TODAY())/(L90-K90))),0))</f>
        <v/>
      </c>
      <c r="Q90" s="11" t="n"/>
      <c r="R90" s="18">
        <f>IF(OR(I90="",Q90=""),"",I90*Q90)</f>
        <v/>
      </c>
      <c r="S90" s="19">
        <f>IF(O90="","",IF(O90="Vencido","Bloquear e descartar",IF(O90="Próximo do vencimento","Priorizar uso ou venda","Manter em estoque")))</f>
        <v/>
      </c>
      <c r="T90" s="14" t="n"/>
    </row>
    <row r="91">
      <c r="A91" s="4" t="n"/>
      <c r="B91" s="5" t="n"/>
      <c r="C91" s="5" t="n"/>
      <c r="D91" s="5" t="n"/>
      <c r="E91" s="4" t="n"/>
      <c r="F91" s="5" t="n"/>
      <c r="G91" s="4" t="n"/>
      <c r="H91" s="4" t="n"/>
      <c r="I91" s="6" t="n"/>
      <c r="J91" s="4" t="n"/>
      <c r="K91" s="7" t="n"/>
      <c r="L91" s="7" t="n"/>
      <c r="M91" s="8">
        <f>IF(L91="","",L91-TODAY())</f>
        <v/>
      </c>
      <c r="N91" s="8">
        <f>IF(C91="","",IFERROR(VLOOKUP(C91,'Listas e Instruções'!$A$5:$B$9,2,0),30))</f>
        <v/>
      </c>
      <c r="O91" s="9">
        <f>IF(OR(A91="",L91=""),"",IF(L91&lt;TODAY(),"Vencido",IF(L91&lt;=TODAY()+N91,"Próximo do vencimento","Dentro da validade")))</f>
        <v/>
      </c>
      <c r="P91" s="10">
        <f>IF(OR(L91="",K91=""),"",IFERROR(MAX(0,MIN(1,(L91-TODAY())/(L91-K91))),0))</f>
        <v/>
      </c>
      <c r="Q91" s="11" t="n"/>
      <c r="R91" s="12">
        <f>IF(OR(I91="",Q91=""),"",I91*Q91)</f>
        <v/>
      </c>
      <c r="S91" s="13">
        <f>IF(O91="","",IF(O91="Vencido","Bloquear e descartar",IF(O91="Próximo do vencimento","Priorizar uso ou venda","Manter em estoque")))</f>
        <v/>
      </c>
      <c r="T91" s="14" t="n"/>
    </row>
    <row r="92">
      <c r="A92" s="4" t="n"/>
      <c r="B92" s="5" t="n"/>
      <c r="C92" s="5" t="n"/>
      <c r="D92" s="5" t="n"/>
      <c r="E92" s="4" t="n"/>
      <c r="F92" s="5" t="n"/>
      <c r="G92" s="4" t="n"/>
      <c r="H92" s="4" t="n"/>
      <c r="I92" s="6" t="n"/>
      <c r="J92" s="4" t="n"/>
      <c r="K92" s="7" t="n"/>
      <c r="L92" s="7" t="n"/>
      <c r="M92" s="15">
        <f>IF(L92="","",L92-TODAY())</f>
        <v/>
      </c>
      <c r="N92" s="15">
        <f>IF(C92="","",IFERROR(VLOOKUP(C92,'Listas e Instruções'!$A$5:$B$9,2,0),30))</f>
        <v/>
      </c>
      <c r="O92" s="16">
        <f>IF(OR(A92="",L92=""),"",IF(L92&lt;TODAY(),"Vencido",IF(L92&lt;=TODAY()+N92,"Próximo do vencimento","Dentro da validade")))</f>
        <v/>
      </c>
      <c r="P92" s="17">
        <f>IF(OR(L92="",K92=""),"",IFERROR(MAX(0,MIN(1,(L92-TODAY())/(L92-K92))),0))</f>
        <v/>
      </c>
      <c r="Q92" s="11" t="n"/>
      <c r="R92" s="18">
        <f>IF(OR(I92="",Q92=""),"",I92*Q92)</f>
        <v/>
      </c>
      <c r="S92" s="19">
        <f>IF(O92="","",IF(O92="Vencido","Bloquear e descartar",IF(O92="Próximo do vencimento","Priorizar uso ou venda","Manter em estoque")))</f>
        <v/>
      </c>
      <c r="T92" s="14" t="n"/>
    </row>
    <row r="93">
      <c r="A93" s="4" t="n"/>
      <c r="B93" s="5" t="n"/>
      <c r="C93" s="5" t="n"/>
      <c r="D93" s="5" t="n"/>
      <c r="E93" s="4" t="n"/>
      <c r="F93" s="5" t="n"/>
      <c r="G93" s="4" t="n"/>
      <c r="H93" s="4" t="n"/>
      <c r="I93" s="6" t="n"/>
      <c r="J93" s="4" t="n"/>
      <c r="K93" s="7" t="n"/>
      <c r="L93" s="7" t="n"/>
      <c r="M93" s="8">
        <f>IF(L93="","",L93-TODAY())</f>
        <v/>
      </c>
      <c r="N93" s="8">
        <f>IF(C93="","",IFERROR(VLOOKUP(C93,'Listas e Instruções'!$A$5:$B$9,2,0),30))</f>
        <v/>
      </c>
      <c r="O93" s="9">
        <f>IF(OR(A93="",L93=""),"",IF(L93&lt;TODAY(),"Vencido",IF(L93&lt;=TODAY()+N93,"Próximo do vencimento","Dentro da validade")))</f>
        <v/>
      </c>
      <c r="P93" s="10">
        <f>IF(OR(L93="",K93=""),"",IFERROR(MAX(0,MIN(1,(L93-TODAY())/(L93-K93))),0))</f>
        <v/>
      </c>
      <c r="Q93" s="11" t="n"/>
      <c r="R93" s="12">
        <f>IF(OR(I93="",Q93=""),"",I93*Q93)</f>
        <v/>
      </c>
      <c r="S93" s="13">
        <f>IF(O93="","",IF(O93="Vencido","Bloquear e descartar",IF(O93="Próximo do vencimento","Priorizar uso ou venda","Manter em estoque")))</f>
        <v/>
      </c>
      <c r="T93" s="14" t="n"/>
    </row>
    <row r="94">
      <c r="A94" s="4" t="n"/>
      <c r="B94" s="5" t="n"/>
      <c r="C94" s="5" t="n"/>
      <c r="D94" s="5" t="n"/>
      <c r="E94" s="4" t="n"/>
      <c r="F94" s="5" t="n"/>
      <c r="G94" s="4" t="n"/>
      <c r="H94" s="4" t="n"/>
      <c r="I94" s="6" t="n"/>
      <c r="J94" s="4" t="n"/>
      <c r="K94" s="7" t="n"/>
      <c r="L94" s="7" t="n"/>
      <c r="M94" s="15">
        <f>IF(L94="","",L94-TODAY())</f>
        <v/>
      </c>
      <c r="N94" s="15">
        <f>IF(C94="","",IFERROR(VLOOKUP(C94,'Listas e Instruções'!$A$5:$B$9,2,0),30))</f>
        <v/>
      </c>
      <c r="O94" s="16">
        <f>IF(OR(A94="",L94=""),"",IF(L94&lt;TODAY(),"Vencido",IF(L94&lt;=TODAY()+N94,"Próximo do vencimento","Dentro da validade")))</f>
        <v/>
      </c>
      <c r="P94" s="17">
        <f>IF(OR(L94="",K94=""),"",IFERROR(MAX(0,MIN(1,(L94-TODAY())/(L94-K94))),0))</f>
        <v/>
      </c>
      <c r="Q94" s="11" t="n"/>
      <c r="R94" s="18">
        <f>IF(OR(I94="",Q94=""),"",I94*Q94)</f>
        <v/>
      </c>
      <c r="S94" s="19">
        <f>IF(O94="","",IF(O94="Vencido","Bloquear e descartar",IF(O94="Próximo do vencimento","Priorizar uso ou venda","Manter em estoque")))</f>
        <v/>
      </c>
      <c r="T94" s="14" t="n"/>
    </row>
    <row r="95">
      <c r="A95" s="4" t="n"/>
      <c r="B95" s="5" t="n"/>
      <c r="C95" s="5" t="n"/>
      <c r="D95" s="5" t="n"/>
      <c r="E95" s="4" t="n"/>
      <c r="F95" s="5" t="n"/>
      <c r="G95" s="4" t="n"/>
      <c r="H95" s="4" t="n"/>
      <c r="I95" s="6" t="n"/>
      <c r="J95" s="4" t="n"/>
      <c r="K95" s="7" t="n"/>
      <c r="L95" s="7" t="n"/>
      <c r="M95" s="8">
        <f>IF(L95="","",L95-TODAY())</f>
        <v/>
      </c>
      <c r="N95" s="8">
        <f>IF(C95="","",IFERROR(VLOOKUP(C95,'Listas e Instruções'!$A$5:$B$9,2,0),30))</f>
        <v/>
      </c>
      <c r="O95" s="9">
        <f>IF(OR(A95="",L95=""),"",IF(L95&lt;TODAY(),"Vencido",IF(L95&lt;=TODAY()+N95,"Próximo do vencimento","Dentro da validade")))</f>
        <v/>
      </c>
      <c r="P95" s="10">
        <f>IF(OR(L95="",K95=""),"",IFERROR(MAX(0,MIN(1,(L95-TODAY())/(L95-K95))),0))</f>
        <v/>
      </c>
      <c r="Q95" s="11" t="n"/>
      <c r="R95" s="12">
        <f>IF(OR(I95="",Q95=""),"",I95*Q95)</f>
        <v/>
      </c>
      <c r="S95" s="13">
        <f>IF(O95="","",IF(O95="Vencido","Bloquear e descartar",IF(O95="Próximo do vencimento","Priorizar uso ou venda","Manter em estoque")))</f>
        <v/>
      </c>
      <c r="T95" s="14" t="n"/>
    </row>
    <row r="96">
      <c r="A96" s="4" t="n"/>
      <c r="B96" s="5" t="n"/>
      <c r="C96" s="5" t="n"/>
      <c r="D96" s="5" t="n"/>
      <c r="E96" s="4" t="n"/>
      <c r="F96" s="5" t="n"/>
      <c r="G96" s="4" t="n"/>
      <c r="H96" s="4" t="n"/>
      <c r="I96" s="6" t="n"/>
      <c r="J96" s="4" t="n"/>
      <c r="K96" s="7" t="n"/>
      <c r="L96" s="7" t="n"/>
      <c r="M96" s="15">
        <f>IF(L96="","",L96-TODAY())</f>
        <v/>
      </c>
      <c r="N96" s="15">
        <f>IF(C96="","",IFERROR(VLOOKUP(C96,'Listas e Instruções'!$A$5:$B$9,2,0),30))</f>
        <v/>
      </c>
      <c r="O96" s="16">
        <f>IF(OR(A96="",L96=""),"",IF(L96&lt;TODAY(),"Vencido",IF(L96&lt;=TODAY()+N96,"Próximo do vencimento","Dentro da validade")))</f>
        <v/>
      </c>
      <c r="P96" s="17">
        <f>IF(OR(L96="",K96=""),"",IFERROR(MAX(0,MIN(1,(L96-TODAY())/(L96-K96))),0))</f>
        <v/>
      </c>
      <c r="Q96" s="11" t="n"/>
      <c r="R96" s="18">
        <f>IF(OR(I96="",Q96=""),"",I96*Q96)</f>
        <v/>
      </c>
      <c r="S96" s="19">
        <f>IF(O96="","",IF(O96="Vencido","Bloquear e descartar",IF(O96="Próximo do vencimento","Priorizar uso ou venda","Manter em estoque")))</f>
        <v/>
      </c>
      <c r="T96" s="14" t="n"/>
    </row>
    <row r="97">
      <c r="A97" s="4" t="n"/>
      <c r="B97" s="5" t="n"/>
      <c r="C97" s="5" t="n"/>
      <c r="D97" s="5" t="n"/>
      <c r="E97" s="4" t="n"/>
      <c r="F97" s="5" t="n"/>
      <c r="G97" s="4" t="n"/>
      <c r="H97" s="4" t="n"/>
      <c r="I97" s="6" t="n"/>
      <c r="J97" s="4" t="n"/>
      <c r="K97" s="7" t="n"/>
      <c r="L97" s="7" t="n"/>
      <c r="M97" s="8">
        <f>IF(L97="","",L97-TODAY())</f>
        <v/>
      </c>
      <c r="N97" s="8">
        <f>IF(C97="","",IFERROR(VLOOKUP(C97,'Listas e Instruções'!$A$5:$B$9,2,0),30))</f>
        <v/>
      </c>
      <c r="O97" s="9">
        <f>IF(OR(A97="",L97=""),"",IF(L97&lt;TODAY(),"Vencido",IF(L97&lt;=TODAY()+N97,"Próximo do vencimento","Dentro da validade")))</f>
        <v/>
      </c>
      <c r="P97" s="10">
        <f>IF(OR(L97="",K97=""),"",IFERROR(MAX(0,MIN(1,(L97-TODAY())/(L97-K97))),0))</f>
        <v/>
      </c>
      <c r="Q97" s="11" t="n"/>
      <c r="R97" s="12">
        <f>IF(OR(I97="",Q97=""),"",I97*Q97)</f>
        <v/>
      </c>
      <c r="S97" s="13">
        <f>IF(O97="","",IF(O97="Vencido","Bloquear e descartar",IF(O97="Próximo do vencimento","Priorizar uso ou venda","Manter em estoque")))</f>
        <v/>
      </c>
      <c r="T97" s="14" t="n"/>
    </row>
    <row r="98">
      <c r="A98" s="4" t="n"/>
      <c r="B98" s="5" t="n"/>
      <c r="C98" s="5" t="n"/>
      <c r="D98" s="5" t="n"/>
      <c r="E98" s="4" t="n"/>
      <c r="F98" s="5" t="n"/>
      <c r="G98" s="4" t="n"/>
      <c r="H98" s="4" t="n"/>
      <c r="I98" s="6" t="n"/>
      <c r="J98" s="4" t="n"/>
      <c r="K98" s="7" t="n"/>
      <c r="L98" s="7" t="n"/>
      <c r="M98" s="15">
        <f>IF(L98="","",L98-TODAY())</f>
        <v/>
      </c>
      <c r="N98" s="15">
        <f>IF(C98="","",IFERROR(VLOOKUP(C98,'Listas e Instruções'!$A$5:$B$9,2,0),30))</f>
        <v/>
      </c>
      <c r="O98" s="16">
        <f>IF(OR(A98="",L98=""),"",IF(L98&lt;TODAY(),"Vencido",IF(L98&lt;=TODAY()+N98,"Próximo do vencimento","Dentro da validade")))</f>
        <v/>
      </c>
      <c r="P98" s="17">
        <f>IF(OR(L98="",K98=""),"",IFERROR(MAX(0,MIN(1,(L98-TODAY())/(L98-K98))),0))</f>
        <v/>
      </c>
      <c r="Q98" s="11" t="n"/>
      <c r="R98" s="18">
        <f>IF(OR(I98="",Q98=""),"",I98*Q98)</f>
        <v/>
      </c>
      <c r="S98" s="19">
        <f>IF(O98="","",IF(O98="Vencido","Bloquear e descartar",IF(O98="Próximo do vencimento","Priorizar uso ou venda","Manter em estoque")))</f>
        <v/>
      </c>
      <c r="T98" s="14" t="n"/>
    </row>
    <row r="99">
      <c r="A99" s="4" t="n"/>
      <c r="B99" s="5" t="n"/>
      <c r="C99" s="5" t="n"/>
      <c r="D99" s="5" t="n"/>
      <c r="E99" s="4" t="n"/>
      <c r="F99" s="5" t="n"/>
      <c r="G99" s="4" t="n"/>
      <c r="H99" s="4" t="n"/>
      <c r="I99" s="6" t="n"/>
      <c r="J99" s="4" t="n"/>
      <c r="K99" s="7" t="n"/>
      <c r="L99" s="7" t="n"/>
      <c r="M99" s="8">
        <f>IF(L99="","",L99-TODAY())</f>
        <v/>
      </c>
      <c r="N99" s="8">
        <f>IF(C99="","",IFERROR(VLOOKUP(C99,'Listas e Instruções'!$A$5:$B$9,2,0),30))</f>
        <v/>
      </c>
      <c r="O99" s="9">
        <f>IF(OR(A99="",L99=""),"",IF(L99&lt;TODAY(),"Vencido",IF(L99&lt;=TODAY()+N99,"Próximo do vencimento","Dentro da validade")))</f>
        <v/>
      </c>
      <c r="P99" s="10">
        <f>IF(OR(L99="",K99=""),"",IFERROR(MAX(0,MIN(1,(L99-TODAY())/(L99-K99))),0))</f>
        <v/>
      </c>
      <c r="Q99" s="11" t="n"/>
      <c r="R99" s="12">
        <f>IF(OR(I99="",Q99=""),"",I99*Q99)</f>
        <v/>
      </c>
      <c r="S99" s="13">
        <f>IF(O99="","",IF(O99="Vencido","Bloquear e descartar",IF(O99="Próximo do vencimento","Priorizar uso ou venda","Manter em estoque")))</f>
        <v/>
      </c>
      <c r="T99" s="14" t="n"/>
    </row>
    <row r="100">
      <c r="A100" s="4" t="n"/>
      <c r="B100" s="5" t="n"/>
      <c r="C100" s="5" t="n"/>
      <c r="D100" s="5" t="n"/>
      <c r="E100" s="4" t="n"/>
      <c r="F100" s="5" t="n"/>
      <c r="G100" s="4" t="n"/>
      <c r="H100" s="4" t="n"/>
      <c r="I100" s="6" t="n"/>
      <c r="J100" s="4" t="n"/>
      <c r="K100" s="7" t="n"/>
      <c r="L100" s="7" t="n"/>
      <c r="M100" s="15">
        <f>IF(L100="","",L100-TODAY())</f>
        <v/>
      </c>
      <c r="N100" s="15">
        <f>IF(C100="","",IFERROR(VLOOKUP(C100,'Listas e Instruções'!$A$5:$B$9,2,0),30))</f>
        <v/>
      </c>
      <c r="O100" s="16">
        <f>IF(OR(A100="",L100=""),"",IF(L100&lt;TODAY(),"Vencido",IF(L100&lt;=TODAY()+N100,"Próximo do vencimento","Dentro da validade")))</f>
        <v/>
      </c>
      <c r="P100" s="17">
        <f>IF(OR(L100="",K100=""),"",IFERROR(MAX(0,MIN(1,(L100-TODAY())/(L100-K100))),0))</f>
        <v/>
      </c>
      <c r="Q100" s="11" t="n"/>
      <c r="R100" s="18">
        <f>IF(OR(I100="",Q100=""),"",I100*Q100)</f>
        <v/>
      </c>
      <c r="S100" s="19">
        <f>IF(O100="","",IF(O100="Vencido","Bloquear e descartar",IF(O100="Próximo do vencimento","Priorizar uso ou venda","Manter em estoque")))</f>
        <v/>
      </c>
      <c r="T100" s="14" t="n"/>
    </row>
    <row r="101">
      <c r="A101" s="4" t="n"/>
      <c r="B101" s="5" t="n"/>
      <c r="C101" s="5" t="n"/>
      <c r="D101" s="5" t="n"/>
      <c r="E101" s="4" t="n"/>
      <c r="F101" s="5" t="n"/>
      <c r="G101" s="4" t="n"/>
      <c r="H101" s="4" t="n"/>
      <c r="I101" s="6" t="n"/>
      <c r="J101" s="4" t="n"/>
      <c r="K101" s="7" t="n"/>
      <c r="L101" s="7" t="n"/>
      <c r="M101" s="8">
        <f>IF(L101="","",L101-TODAY())</f>
        <v/>
      </c>
      <c r="N101" s="8">
        <f>IF(C101="","",IFERROR(VLOOKUP(C101,'Listas e Instruções'!$A$5:$B$9,2,0),30))</f>
        <v/>
      </c>
      <c r="O101" s="9">
        <f>IF(OR(A101="",L101=""),"",IF(L101&lt;TODAY(),"Vencido",IF(L101&lt;=TODAY()+N101,"Próximo do vencimento","Dentro da validade")))</f>
        <v/>
      </c>
      <c r="P101" s="10">
        <f>IF(OR(L101="",K101=""),"",IFERROR(MAX(0,MIN(1,(L101-TODAY())/(L101-K101))),0))</f>
        <v/>
      </c>
      <c r="Q101" s="11" t="n"/>
      <c r="R101" s="12">
        <f>IF(OR(I101="",Q101=""),"",I101*Q101)</f>
        <v/>
      </c>
      <c r="S101" s="13">
        <f>IF(O101="","",IF(O101="Vencido","Bloquear e descartar",IF(O101="Próximo do vencimento","Priorizar uso ou venda","Manter em estoque")))</f>
        <v/>
      </c>
      <c r="T101" s="14" t="n"/>
    </row>
    <row r="102">
      <c r="A102" s="4" t="n"/>
      <c r="B102" s="5" t="n"/>
      <c r="C102" s="5" t="n"/>
      <c r="D102" s="5" t="n"/>
      <c r="E102" s="4" t="n"/>
      <c r="F102" s="5" t="n"/>
      <c r="G102" s="4" t="n"/>
      <c r="H102" s="4" t="n"/>
      <c r="I102" s="6" t="n"/>
      <c r="J102" s="4" t="n"/>
      <c r="K102" s="7" t="n"/>
      <c r="L102" s="7" t="n"/>
      <c r="M102" s="15">
        <f>IF(L102="","",L102-TODAY())</f>
        <v/>
      </c>
      <c r="N102" s="15">
        <f>IF(C102="","",IFERROR(VLOOKUP(C102,'Listas e Instruções'!$A$5:$B$9,2,0),30))</f>
        <v/>
      </c>
      <c r="O102" s="16">
        <f>IF(OR(A102="",L102=""),"",IF(L102&lt;TODAY(),"Vencido",IF(L102&lt;=TODAY()+N102,"Próximo do vencimento","Dentro da validade")))</f>
        <v/>
      </c>
      <c r="P102" s="17">
        <f>IF(OR(L102="",K102=""),"",IFERROR(MAX(0,MIN(1,(L102-TODAY())/(L102-K102))),0))</f>
        <v/>
      </c>
      <c r="Q102" s="11" t="n"/>
      <c r="R102" s="18">
        <f>IF(OR(I102="",Q102=""),"",I102*Q102)</f>
        <v/>
      </c>
      <c r="S102" s="19">
        <f>IF(O102="","",IF(O102="Vencido","Bloquear e descartar",IF(O102="Próximo do vencimento","Priorizar uso ou venda","Manter em estoque")))</f>
        <v/>
      </c>
      <c r="T102" s="14" t="n"/>
    </row>
    <row r="103">
      <c r="A103" s="4" t="n"/>
      <c r="B103" s="5" t="n"/>
      <c r="C103" s="5" t="n"/>
      <c r="D103" s="5" t="n"/>
      <c r="E103" s="4" t="n"/>
      <c r="F103" s="5" t="n"/>
      <c r="G103" s="4" t="n"/>
      <c r="H103" s="4" t="n"/>
      <c r="I103" s="6" t="n"/>
      <c r="J103" s="4" t="n"/>
      <c r="K103" s="7" t="n"/>
      <c r="L103" s="7" t="n"/>
      <c r="M103" s="8">
        <f>IF(L103="","",L103-TODAY())</f>
        <v/>
      </c>
      <c r="N103" s="8">
        <f>IF(C103="","",IFERROR(VLOOKUP(C103,'Listas e Instruções'!$A$5:$B$9,2,0),30))</f>
        <v/>
      </c>
      <c r="O103" s="9">
        <f>IF(OR(A103="",L103=""),"",IF(L103&lt;TODAY(),"Vencido",IF(L103&lt;=TODAY()+N103,"Próximo do vencimento","Dentro da validade")))</f>
        <v/>
      </c>
      <c r="P103" s="10">
        <f>IF(OR(L103="",K103=""),"",IFERROR(MAX(0,MIN(1,(L103-TODAY())/(L103-K103))),0))</f>
        <v/>
      </c>
      <c r="Q103" s="11" t="n"/>
      <c r="R103" s="12">
        <f>IF(OR(I103="",Q103=""),"",I103*Q103)</f>
        <v/>
      </c>
      <c r="S103" s="13">
        <f>IF(O103="","",IF(O103="Vencido","Bloquear e descartar",IF(O103="Próximo do vencimento","Priorizar uso ou venda","Manter em estoque")))</f>
        <v/>
      </c>
      <c r="T103" s="14" t="n"/>
    </row>
    <row r="104">
      <c r="A104" s="4" t="n"/>
      <c r="B104" s="5" t="n"/>
      <c r="C104" s="5" t="n"/>
      <c r="D104" s="5" t="n"/>
      <c r="E104" s="4" t="n"/>
      <c r="F104" s="5" t="n"/>
      <c r="G104" s="4" t="n"/>
      <c r="H104" s="4" t="n"/>
      <c r="I104" s="6" t="n"/>
      <c r="J104" s="4" t="n"/>
      <c r="K104" s="7" t="n"/>
      <c r="L104" s="7" t="n"/>
      <c r="M104" s="15">
        <f>IF(L104="","",L104-TODAY())</f>
        <v/>
      </c>
      <c r="N104" s="15">
        <f>IF(C104="","",IFERROR(VLOOKUP(C104,'Listas e Instruções'!$A$5:$B$9,2,0),30))</f>
        <v/>
      </c>
      <c r="O104" s="16">
        <f>IF(OR(A104="",L104=""),"",IF(L104&lt;TODAY(),"Vencido",IF(L104&lt;=TODAY()+N104,"Próximo do vencimento","Dentro da validade")))</f>
        <v/>
      </c>
      <c r="P104" s="17">
        <f>IF(OR(L104="",K104=""),"",IFERROR(MAX(0,MIN(1,(L104-TODAY())/(L104-K104))),0))</f>
        <v/>
      </c>
      <c r="Q104" s="11" t="n"/>
      <c r="R104" s="18">
        <f>IF(OR(I104="",Q104=""),"",I104*Q104)</f>
        <v/>
      </c>
      <c r="S104" s="19">
        <f>IF(O104="","",IF(O104="Vencido","Bloquear e descartar",IF(O104="Próximo do vencimento","Priorizar uso ou venda","Manter em estoque")))</f>
        <v/>
      </c>
      <c r="T104" s="14" t="n"/>
    </row>
  </sheetData>
  <autoFilter ref="A4:T104"/>
  <mergeCells count="1">
    <mergeCell ref="A1:T1"/>
  </mergeCells>
  <conditionalFormatting sqref="A5:T104">
    <cfRule type="expression" priority="1" dxfId="0" stopIfTrue="1">
      <formula>$O5="Vencido"</formula>
    </cfRule>
    <cfRule type="expression" priority="2" dxfId="1" stopIfTrue="1">
      <formula>$O5="Próximo do vencimento"</formula>
    </cfRule>
    <cfRule type="expression" priority="3" dxfId="2" stopIfTrue="1">
      <formula>$O5="Dentro da validade"</formula>
    </cfRule>
  </conditionalFormatting>
  <dataValidations count="3">
    <dataValidation sqref="C5:C104" showErrorMessage="1" showInputMessage="1" allowBlank="1" errorTitle="Categoria não cadastrada" error="Escolha uma categoria disponível na aba Listas e Instruções." promptTitle="Categoria" prompt="Selecione a categoria do produto." type="list">
      <formula1>'Listas e Instruções'!$A$5:$A$9</formula1>
    </dataValidation>
    <dataValidation sqref="J5:J104" showErrorMessage="1" showInputMessage="1" allowBlank="1" errorTitle="Unidade não cadastrada" error="Escolha uma unidade disponível na aba Listas e Instruções." promptTitle="Unidade" prompt="Selecione a unidade de controle." type="list">
      <formula1>'Listas e Instruções'!$D$5:$D$9</formula1>
    </dataValidation>
    <dataValidation sqref="H5:H104" showErrorMessage="1" showInputMessage="1" allowBlank="1" errorTitle="Localização não cadastrada" error="Escolha uma localização disponível na aba Listas e Instruções." promptTitle="Localização" prompt="Selecione onde o lote está armazenado." type="list">
      <formula1>'Listas e Instruções'!$F$5:$F$8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EA580C"/>
    <outlinePr summaryBelow="1" summaryRight="1"/>
    <pageSetUpPr/>
  </sheetPr>
  <dimension ref="A1:K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4" customWidth="1" min="3" max="3"/>
    <col width="25" customWidth="1" min="4" max="4"/>
    <col width="19" customWidth="1" min="5" max="5"/>
    <col width="4" customWidth="1" min="6" max="6"/>
    <col width="3" customWidth="1" min="7" max="7"/>
    <col width="24" customWidth="1" min="8" max="8"/>
    <col width="18" customWidth="1" min="9" max="9"/>
    <col width="22" customWidth="1" min="10" max="10"/>
    <col width="20" customWidth="1" min="11" max="11"/>
  </cols>
  <sheetData>
    <row r="1" ht="28" customHeight="1">
      <c r="A1" s="1" t="inlineStr">
        <is>
          <t>Resumo de Validade | decida o próximo movimento</t>
        </is>
      </c>
    </row>
    <row r="2" ht="24" customHeight="1">
      <c r="A2" s="2" t="inlineStr">
        <is>
          <t>Indicadores calculados sobre todos os 100 registros preparados na aba Controle de Validade.</t>
        </is>
      </c>
    </row>
    <row r="3"/>
    <row r="4">
      <c r="A4" s="3" t="inlineStr">
        <is>
          <t>Indicador</t>
        </is>
      </c>
      <c r="B4" s="3" t="inlineStr">
        <is>
          <t>Resultado</t>
        </is>
      </c>
      <c r="D4" s="3" t="inlineStr">
        <is>
          <t>Status</t>
        </is>
      </c>
      <c r="E4" s="3" t="inlineStr">
        <is>
          <t>Quantidade de itens</t>
        </is>
      </c>
      <c r="H4" s="3" t="inlineStr">
        <is>
          <t>Categoria</t>
        </is>
      </c>
      <c r="I4" s="3" t="inlineStr">
        <is>
          <t>Itens cadastrados</t>
        </is>
      </c>
      <c r="J4" s="3" t="inlineStr">
        <is>
          <t>Quantidade em estoque</t>
        </is>
      </c>
      <c r="K4" s="3" t="inlineStr">
        <is>
          <t>Valor em estoque</t>
        </is>
      </c>
    </row>
    <row r="5">
      <c r="A5" s="20" t="inlineStr">
        <is>
          <t>Total de itens cadastrados</t>
        </is>
      </c>
      <c r="B5" s="9">
        <f>COUNTA('Controle de Validade'!$A$5:$A$104)</f>
        <v/>
      </c>
      <c r="D5" s="21" t="inlineStr">
        <is>
          <t>Vencido</t>
        </is>
      </c>
      <c r="E5" s="22">
        <f>COUNTIF('Controle de Validade'!$O$5:$O$104,"Vencido")</f>
        <v/>
      </c>
      <c r="H5" s="20" t="inlineStr">
        <is>
          <t>Alimentos</t>
        </is>
      </c>
      <c r="I5" s="9">
        <f>COUNTIF('Controle de Validade'!$C$5:$C$104,H5)</f>
        <v/>
      </c>
      <c r="J5" s="23">
        <f>SUMIF('Controle de Validade'!$C$5:$C$104,H5,'Controle de Validade'!$I$5:$I$104)</f>
        <v/>
      </c>
      <c r="K5" s="12">
        <f>SUMIF('Controle de Validade'!$C$5:$C$104,H5,'Controle de Validade'!$R$5:$R$104)</f>
        <v/>
      </c>
    </row>
    <row r="6">
      <c r="A6" s="24" t="inlineStr">
        <is>
          <t>Quantidade total em estoque</t>
        </is>
      </c>
      <c r="B6" s="25">
        <f>SUM('Controle de Validade'!$I$5:$I$104)</f>
        <v/>
      </c>
      <c r="D6" s="26" t="inlineStr">
        <is>
          <t>Próximo do vencimento</t>
        </is>
      </c>
      <c r="E6" s="27">
        <f>COUNTIF('Controle de Validade'!$O$5:$O$104,"Próximo do vencimento")</f>
        <v/>
      </c>
      <c r="H6" s="24" t="inlineStr">
        <is>
          <t>Bebidas</t>
        </is>
      </c>
      <c r="I6" s="16">
        <f>COUNTIF('Controle de Validade'!$C$5:$C$104,H6)</f>
        <v/>
      </c>
      <c r="J6" s="25">
        <f>SUMIF('Controle de Validade'!$C$5:$C$104,H6,'Controle de Validade'!$I$5:$I$104)</f>
        <v/>
      </c>
      <c r="K6" s="18">
        <f>SUMIF('Controle de Validade'!$C$5:$C$104,H6,'Controle de Validade'!$R$5:$R$104)</f>
        <v/>
      </c>
    </row>
    <row r="7">
      <c r="A7" s="20" t="inlineStr">
        <is>
          <t>Valor total em estoque</t>
        </is>
      </c>
      <c r="B7" s="12">
        <f>SUM('Controle de Validade'!$R$5:$R$104)</f>
        <v/>
      </c>
      <c r="D7" s="28" t="inlineStr">
        <is>
          <t>Dentro da validade</t>
        </is>
      </c>
      <c r="E7" s="29">
        <f>COUNTIF('Controle de Validade'!$O$5:$O$104,"Dentro da validade")</f>
        <v/>
      </c>
      <c r="H7" s="20" t="inlineStr">
        <is>
          <t>Cosméticos</t>
        </is>
      </c>
      <c r="I7" s="9">
        <f>COUNTIF('Controle de Validade'!$C$5:$C$104,H7)</f>
        <v/>
      </c>
      <c r="J7" s="23">
        <f>SUMIF('Controle de Validade'!$C$5:$C$104,H7,'Controle de Validade'!$I$5:$I$104)</f>
        <v/>
      </c>
      <c r="K7" s="12">
        <f>SUMIF('Controle de Validade'!$C$5:$C$104,H7,'Controle de Validade'!$R$5:$R$104)</f>
        <v/>
      </c>
    </row>
    <row r="8">
      <c r="A8" s="24" t="inlineStr">
        <is>
          <t>Média de dias para vencer</t>
        </is>
      </c>
      <c r="B8" s="30">
        <f>IFERROR(AVERAGE('Controle de Validade'!$M$5:$M$104),0)</f>
        <v/>
      </c>
      <c r="H8" s="24" t="inlineStr">
        <is>
          <t>Medicamentos</t>
        </is>
      </c>
      <c r="I8" s="16">
        <f>COUNTIF('Controle de Validade'!$C$5:$C$104,H8)</f>
        <v/>
      </c>
      <c r="J8" s="25">
        <f>SUMIF('Controle de Validade'!$C$5:$C$104,H8,'Controle de Validade'!$I$5:$I$104)</f>
        <v/>
      </c>
      <c r="K8" s="18">
        <f>SUMIF('Controle de Validade'!$C$5:$C$104,H8,'Controle de Validade'!$R$5:$R$104)</f>
        <v/>
      </c>
    </row>
    <row r="9">
      <c r="A9" s="20" t="inlineStr">
        <is>
          <t>Itens vencidos</t>
        </is>
      </c>
      <c r="B9" s="9">
        <f>COUNTIF('Controle de Validade'!$O$5:$O$104,"Vencido")</f>
        <v/>
      </c>
      <c r="H9" s="20" t="inlineStr">
        <is>
          <t>Produtos de limpeza</t>
        </is>
      </c>
      <c r="I9" s="9">
        <f>COUNTIF('Controle de Validade'!$C$5:$C$104,H9)</f>
        <v/>
      </c>
      <c r="J9" s="23">
        <f>SUMIF('Controle de Validade'!$C$5:$C$104,H9,'Controle de Validade'!$I$5:$I$104)</f>
        <v/>
      </c>
      <c r="K9" s="12">
        <f>SUMIF('Controle de Validade'!$C$5:$C$104,H9,'Controle de Validade'!$R$5:$R$104)</f>
        <v/>
      </c>
    </row>
    <row r="10">
      <c r="A10" s="24" t="inlineStr">
        <is>
          <t>Itens próximos do vencimento</t>
        </is>
      </c>
      <c r="B10" s="16">
        <f>COUNTIF('Controle de Validade'!$O$5:$O$104,"Próximo do vencimento")</f>
        <v/>
      </c>
    </row>
    <row r="11">
      <c r="A11" s="20" t="inlineStr">
        <is>
          <t>Itens dentro da validade</t>
        </is>
      </c>
      <c r="B11" s="9">
        <f>COUNTIF('Controle de Validade'!$O$5:$O$104,"Dentro da validade")</f>
        <v/>
      </c>
    </row>
    <row r="12">
      <c r="A12" s="24" t="inlineStr">
        <is>
          <t>Percentual de itens críticos</t>
        </is>
      </c>
      <c r="B12" s="17">
        <f>IFERROR((B9+B10)/B5,0)</f>
        <v/>
      </c>
    </row>
  </sheetData>
  <mergeCells count="1">
    <mergeCell ref="A1:K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EA580C"/>
    <outlinePr summaryBelow="1" summaryRight="1"/>
    <pageSetUpPr/>
  </sheetPr>
  <dimension ref="A1:H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8" customWidth="1" min="1" max="1"/>
    <col width="22" customWidth="1" min="2" max="2"/>
    <col width="4" customWidth="1" min="3" max="3"/>
    <col width="16" customWidth="1" min="4" max="4"/>
    <col width="4" customWidth="1" min="5" max="5"/>
    <col width="20" customWidth="1" min="6" max="6"/>
    <col width="4" customWidth="1" min="7" max="7"/>
    <col width="27" customWidth="1" min="8" max="8"/>
  </cols>
  <sheetData>
    <row r="1" ht="28" customHeight="1">
      <c r="A1" s="1" t="inlineStr">
        <is>
          <t>Listas e Instruções | padronize para não perder</t>
        </is>
      </c>
    </row>
    <row r="2" ht="24" customHeight="1">
      <c r="A2" s="2" t="inlineStr">
        <is>
          <t>Edite as listas de apoio com cuidado: elas alimentam os campos de seleção e os prazos automáticos.</t>
        </is>
      </c>
    </row>
    <row r="3"/>
    <row r="4">
      <c r="A4" s="3" t="inlineStr">
        <is>
          <t>Categoria</t>
        </is>
      </c>
      <c r="B4" s="3" t="inlineStr">
        <is>
          <t>Prazo de alerta (dias)</t>
        </is>
      </c>
      <c r="D4" s="3" t="inlineStr">
        <is>
          <t>Unidade</t>
        </is>
      </c>
      <c r="F4" s="3" t="inlineStr">
        <is>
          <t>Localização</t>
        </is>
      </c>
      <c r="H4" s="3" t="inlineStr">
        <is>
          <t>Status</t>
        </is>
      </c>
    </row>
    <row r="5">
      <c r="A5" s="5" t="inlineStr">
        <is>
          <t>Alimentos</t>
        </is>
      </c>
      <c r="B5" s="4" t="n">
        <v>30</v>
      </c>
      <c r="D5" s="4" t="inlineStr">
        <is>
          <t>UN</t>
        </is>
      </c>
      <c r="F5" s="4" t="inlineStr">
        <is>
          <t>Estoque A</t>
        </is>
      </c>
      <c r="H5" s="31" t="inlineStr">
        <is>
          <t>Vencido</t>
        </is>
      </c>
    </row>
    <row r="6">
      <c r="A6" s="5" t="inlineStr">
        <is>
          <t>Bebidas</t>
        </is>
      </c>
      <c r="B6" s="4" t="n">
        <v>45</v>
      </c>
      <c r="D6" s="4" t="inlineStr">
        <is>
          <t>CX</t>
        </is>
      </c>
      <c r="F6" s="4" t="inlineStr">
        <is>
          <t>Estoque B</t>
        </is>
      </c>
      <c r="H6" s="31" t="inlineStr">
        <is>
          <t>Próximo do vencimento</t>
        </is>
      </c>
    </row>
    <row r="7">
      <c r="A7" s="5" t="inlineStr">
        <is>
          <t>Cosméticos</t>
        </is>
      </c>
      <c r="B7" s="4" t="n">
        <v>60</v>
      </c>
      <c r="D7" s="4" t="inlineStr">
        <is>
          <t>KG</t>
        </is>
      </c>
      <c r="F7" s="4" t="inlineStr">
        <is>
          <t>Câmara fria</t>
        </is>
      </c>
      <c r="H7" s="31" t="inlineStr">
        <is>
          <t>Dentro da validade</t>
        </is>
      </c>
    </row>
    <row r="8">
      <c r="A8" s="5" t="inlineStr">
        <is>
          <t>Medicamentos</t>
        </is>
      </c>
      <c r="B8" s="4" t="n">
        <v>90</v>
      </c>
      <c r="D8" s="4" t="inlineStr">
        <is>
          <t>L</t>
        </is>
      </c>
      <c r="F8" s="4" t="inlineStr">
        <is>
          <t>Loja</t>
        </is>
      </c>
    </row>
    <row r="9">
      <c r="A9" s="5" t="inlineStr">
        <is>
          <t>Produtos de limpeza</t>
        </is>
      </c>
      <c r="B9" s="4" t="n">
        <v>30</v>
      </c>
      <c r="D9" s="4" t="inlineStr">
        <is>
          <t>ML</t>
        </is>
      </c>
    </row>
    <row r="10"/>
    <row r="11"/>
    <row r="12">
      <c r="A12" s="32" t="inlineStr">
        <is>
          <t>Roteiro de uso</t>
        </is>
      </c>
    </row>
    <row r="13" ht="34" customHeight="1">
      <c r="A13" s="33" t="inlineStr">
        <is>
          <t>1. Cadastre um registro por lote e confira produto, fabricante, lote, quantidade e data de validade antes de salvar.</t>
        </is>
      </c>
    </row>
    <row r="14" ht="34" customHeight="1">
      <c r="A14" s="34" t="inlineStr">
        <is>
          <t>2. Aplique PEPS: priorize o lote que vence primeiro, mesmo quando a data de entrada for mais recente.</t>
        </is>
      </c>
    </row>
    <row r="15" ht="34" customHeight="1">
      <c r="A15" s="33" t="inlineStr">
        <is>
          <t>3. Itens vencidos devem ser segregados, bloqueados e descartados conforme o procedimento interno.</t>
        </is>
      </c>
    </row>
    <row r="16" ht="34" customHeight="1">
      <c r="A16" s="34" t="inlineStr">
        <is>
          <t>4. Registre a NF-e, o fornecedor e o CNPJ para preservar a rastreabilidade de cada movimentação.</t>
        </is>
      </c>
    </row>
    <row r="17" ht="34" customHeight="1">
      <c r="A17" s="33" t="inlineStr">
        <is>
          <t>5. Revise os itens próximos do vencimento todos os dias e crie ação de uso, venda ou transferência.</t>
        </is>
      </c>
    </row>
    <row r="18" ht="34" customHeight="1">
      <c r="A18" s="34" t="inlineStr">
        <is>
          <t>6. LGPD/ANPD: mantenha somente dados empresariais necessários e limite o acesso às informações do controle.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2026-10-02T18:17:11Z</dcterms:created>
  <dcterms:modified xmlns:dcterms="http://purl.org/dc/terms/" xmlns:xsi="http://www.w3.org/2001/XMLSchema-instance" xsi:type="dcterms:W3CDTF">2026-10-02T18:17:11Z</dcterms:modified>
</cp:coreProperties>
</file>