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rreção Monetária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&quot;R$&quot; #.##0,00"/>
  </numFmts>
  <fonts count="4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14B8A6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5" borderId="1" pivotButton="0" quotePrefix="0" xfId="0"/>
    <xf numFmtId="164" fontId="0" fillId="5" borderId="1" applyAlignment="1" pivotButton="0" quotePrefix="0" xfId="0">
      <alignment horizontal="center" vertical="center"/>
    </xf>
    <xf numFmtId="165" fontId="0" fillId="5" borderId="1" pivotButton="0" quotePrefix="0" xfId="0"/>
    <xf numFmtId="0" fontId="0" fillId="4" borderId="1" applyAlignment="1" pivotButton="0" quotePrefix="0" xfId="0">
      <alignment horizontal="center" vertical="center"/>
    </xf>
    <xf numFmtId="10" fontId="0" fillId="5" borderId="1" applyAlignment="1" pivotButton="0" quotePrefix="0" xfId="0">
      <alignment horizontal="center" vertical="center"/>
    </xf>
    <xf numFmtId="10" fontId="0" fillId="4" borderId="1" applyAlignment="1" pivotButton="0" quotePrefix="0" xfId="0">
      <alignment horizontal="center" vertical="center"/>
    </xf>
    <xf numFmtId="165" fontId="3" fillId="5" borderId="1" pivotButton="0" quotePrefix="0" xfId="0"/>
    <xf numFmtId="0" fontId="0" fillId="0" borderId="1" applyAlignment="1" pivotButton="0" quotePrefix="0" xfId="0">
      <alignment horizontal="center" vertical="center"/>
    </xf>
    <xf numFmtId="10" fontId="0" fillId="0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center" vertical="center"/>
    </xf>
    <xf numFmtId="0" fontId="0" fillId="6" borderId="1" pivotButton="0" quotePrefix="0" xfId="0"/>
    <xf numFmtId="164" fontId="0" fillId="6" borderId="1" applyAlignment="1" pivotButton="0" quotePrefix="0" xfId="0">
      <alignment horizontal="center" vertical="center"/>
    </xf>
    <xf numFmtId="165" fontId="0" fillId="6" borderId="1" pivotButton="0" quotePrefix="0" xfId="0"/>
    <xf numFmtId="10" fontId="0" fillId="6" borderId="1" applyAlignment="1" pivotButton="0" quotePrefix="0" xfId="0">
      <alignment horizontal="center" vertical="center"/>
    </xf>
    <xf numFmtId="165" fontId="3" fillId="6" borderId="1" pivotButton="0" quotePrefix="0" xfId="0"/>
    <xf numFmtId="0" fontId="0" fillId="0" borderId="1" pivotButton="0" quotePrefix="0" xfId="0"/>
    <xf numFmtId="0" fontId="3" fillId="0" borderId="0" pivotButton="0" quotePrefix="0" xfId="0"/>
    <xf numFmtId="165" fontId="3" fillId="0" borderId="1" pivotButton="0" quotePrefix="0" xfId="0"/>
    <xf numFmtId="10" fontId="3" fillId="0" borderId="1" pivotButton="0" quotePrefix="0" xfId="0"/>
    <xf numFmtId="0" fontId="2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2" fillId="2" borderId="1" pivotButton="0" quotePrefix="0" xfId="0"/>
    <xf numFmtId="165" fontId="0" fillId="0" borderId="1" pivotButton="0" quotePrefix="0" xfId="0"/>
    <xf numFmtId="0" fontId="3" fillId="5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Índice Utilizado</a:t>
            </a:r>
          </a:p>
        </rich>
      </tx>
    </title>
    <plotArea>
      <pieChart>
        <varyColors val="1"/>
        <ser>
          <idx val="0"/>
          <order val="0"/>
          <tx>
            <strRef>
              <f>'Dashboard'!B9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'Dashboard'!$A$10:$A$13</f>
            </numRef>
          </cat>
          <val>
            <numRef>
              <f>'Dashboard'!$B$10:$B$13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Original x Valor Total Atualizado por Devedor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'Dashboard'!B15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'Dashboard'!$A$16:$A$25</f>
            </numRef>
          </cat>
          <val>
            <numRef>
              <f>'Dashboard'!$B$16:$B$25</f>
            </numRef>
          </val>
        </ser>
        <ser>
          <idx val="1"/>
          <order val="1"/>
          <tx>
            <strRef>
              <f>'Dashboard'!C15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'Dashboard'!$A$16:$A$25</f>
            </numRef>
          </cat>
          <val>
            <numRef>
              <f>'Dashboard'!$C$16:$C$25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Devedor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18" customWidth="1" min="3" max="3"/>
    <col width="16" customWidth="1" min="4" max="4"/>
    <col width="14" customWidth="1" min="5" max="5"/>
    <col width="16" customWidth="1" min="6" max="6"/>
    <col width="14" customWidth="1" min="7" max="7"/>
    <col width="14" customWidth="1" min="8" max="8"/>
    <col width="14" customWidth="1" min="9" max="9"/>
    <col width="8" customWidth="1" min="10" max="10"/>
    <col width="16" customWidth="1" min="11" max="11"/>
    <col width="14" customWidth="1" min="12" max="12"/>
    <col width="15" customWidth="1" min="13" max="13"/>
    <col width="18" customWidth="1" min="14" max="14"/>
    <col width="12" customWidth="1" min="15" max="15"/>
    <col width="10" customWidth="1" min="17" max="17"/>
    <col width="15" customWidth="1" min="18" max="18"/>
  </cols>
  <sheetData>
    <row r="1">
      <c r="A1" s="1" t="inlineStr">
        <is>
          <t>CONTROLE DE CORREÇÃO MONETÁRIA E JUROS</t>
        </is>
      </c>
    </row>
    <row r="2"/>
    <row r="3">
      <c r="Q3" s="2" t="inlineStr">
        <is>
          <t>TABELA DE ÍNDICES MENSAIS</t>
        </is>
      </c>
    </row>
    <row r="4">
      <c r="A4" s="3" t="inlineStr">
        <is>
          <t>ID</t>
        </is>
      </c>
      <c r="B4" s="3" t="inlineStr">
        <is>
          <t>Descrição</t>
        </is>
      </c>
      <c r="C4" s="3" t="inlineStr">
        <is>
          <t>Devedor</t>
        </is>
      </c>
      <c r="D4" s="3" t="inlineStr">
        <is>
          <t>Cidade</t>
        </is>
      </c>
      <c r="E4" s="3" t="inlineStr">
        <is>
          <t>Data Original</t>
        </is>
      </c>
      <c r="F4" s="3" t="inlineStr">
        <is>
          <t>Valor Original (R$)</t>
        </is>
      </c>
      <c r="G4" s="3" t="inlineStr">
        <is>
          <t>Índice Utilizado</t>
        </is>
      </c>
      <c r="H4" s="3" t="inlineStr">
        <is>
          <t>Taxa Mensal (%)</t>
        </is>
      </c>
      <c r="I4" s="3" t="inlineStr">
        <is>
          <t>Data Correção</t>
        </is>
      </c>
      <c r="J4" s="3" t="inlineStr">
        <is>
          <t>Meses</t>
        </is>
      </c>
      <c r="K4" s="3" t="inlineStr">
        <is>
          <t>Valor Corrigido (R$)</t>
        </is>
      </c>
      <c r="L4" s="3" t="inlineStr">
        <is>
          <t>Juros Mora (% a.m.)</t>
        </is>
      </c>
      <c r="M4" s="3" t="inlineStr">
        <is>
          <t>Valor Juros (R$)</t>
        </is>
      </c>
      <c r="N4" s="3" t="inlineStr">
        <is>
          <t>Valor Total Atualizado (R$)</t>
        </is>
      </c>
      <c r="O4" s="3" t="inlineStr">
        <is>
          <t>Situação</t>
        </is>
      </c>
      <c r="Q4" s="3" t="inlineStr">
        <is>
          <t>Índice</t>
        </is>
      </c>
      <c r="R4" s="3" t="inlineStr">
        <is>
          <t>Taxa Mensal (%)</t>
        </is>
      </c>
    </row>
    <row r="5">
      <c r="A5" s="4" t="n">
        <v>1</v>
      </c>
      <c r="B5" s="5" t="inlineStr">
        <is>
          <t>Empréstimo Pessoal</t>
        </is>
      </c>
      <c r="C5" s="5" t="inlineStr">
        <is>
          <t>João Silva</t>
        </is>
      </c>
      <c r="D5" s="5" t="inlineStr">
        <is>
          <t>São Paulo</t>
        </is>
      </c>
      <c r="E5" s="6" t="inlineStr">
        <is>
          <t>15/01/2026</t>
        </is>
      </c>
      <c r="F5" s="7" t="n">
        <v>5000</v>
      </c>
      <c r="G5" s="8" t="inlineStr">
        <is>
          <t>IPCA</t>
        </is>
      </c>
      <c r="H5" s="9">
        <f>IFERROR(VLOOKUP(G5,$Q$5:$R$8,2,FALSE),0)</f>
        <v/>
      </c>
      <c r="I5" s="6" t="inlineStr">
        <is>
          <t>15/07/2026</t>
        </is>
      </c>
      <c r="J5" s="4">
        <f>IFERROR(DATEDIF(E5,I5,"m"),0)</f>
        <v/>
      </c>
      <c r="K5" s="7">
        <f>ROUND(F5*(1+H5)^J5,2)</f>
        <v/>
      </c>
      <c r="L5" s="10" t="n">
        <v>0.01</v>
      </c>
      <c r="M5" s="7">
        <f>ROUND(K5*L5*J5,2)</f>
        <v/>
      </c>
      <c r="N5" s="11">
        <f>K5+M5</f>
        <v/>
      </c>
      <c r="O5" s="4">
        <f>IF(N5&gt;F5*1.3,"Alerta","Normal")</f>
        <v/>
      </c>
      <c r="Q5" s="12" t="inlineStr">
        <is>
          <t>IPCA</t>
        </is>
      </c>
      <c r="R5" s="13" t="n">
        <v>0.0045</v>
      </c>
    </row>
    <row r="6">
      <c r="A6" s="14" t="n">
        <v>2</v>
      </c>
      <c r="B6" s="15" t="inlineStr">
        <is>
          <t>Aluguel Comercial</t>
        </is>
      </c>
      <c r="C6" s="15" t="inlineStr">
        <is>
          <t>Maria Oliveira</t>
        </is>
      </c>
      <c r="D6" s="15" t="inlineStr">
        <is>
          <t>Rio de Janeiro</t>
        </is>
      </c>
      <c r="E6" s="16" t="inlineStr">
        <is>
          <t>10/02/2026</t>
        </is>
      </c>
      <c r="F6" s="17" t="n">
        <v>8500</v>
      </c>
      <c r="G6" s="8" t="inlineStr">
        <is>
          <t>IGP-M</t>
        </is>
      </c>
      <c r="H6" s="18">
        <f>IFERROR(VLOOKUP(G6,$Q$5:$R$8,2,FALSE),0)</f>
        <v/>
      </c>
      <c r="I6" s="16" t="inlineStr">
        <is>
          <t>15/07/2026</t>
        </is>
      </c>
      <c r="J6" s="14">
        <f>IFERROR(DATEDIF(E6,I6,"m"),0)</f>
        <v/>
      </c>
      <c r="K6" s="17">
        <f>ROUND(F6*(1+H6)^J6,2)</f>
        <v/>
      </c>
      <c r="L6" s="10" t="n">
        <v>0.012</v>
      </c>
      <c r="M6" s="17">
        <f>ROUND(K6*L6*J6,2)</f>
        <v/>
      </c>
      <c r="N6" s="19">
        <f>K6+M6</f>
        <v/>
      </c>
      <c r="O6" s="14">
        <f>IF(N6&gt;F6*1.3,"Alerta","Normal")</f>
        <v/>
      </c>
      <c r="Q6" s="12" t="inlineStr">
        <is>
          <t>IGP-M</t>
        </is>
      </c>
      <c r="R6" s="13" t="n">
        <v>0.006</v>
      </c>
    </row>
    <row r="7">
      <c r="A7" s="4" t="n">
        <v>3</v>
      </c>
      <c r="B7" s="5" t="inlineStr">
        <is>
          <t>Financiamento Veículo</t>
        </is>
      </c>
      <c r="C7" s="5" t="inlineStr">
        <is>
          <t>Pedro Santos</t>
        </is>
      </c>
      <c r="D7" s="5" t="inlineStr">
        <is>
          <t>Belo Horizonte</t>
        </is>
      </c>
      <c r="E7" s="6" t="inlineStr">
        <is>
          <t>20/01/2026</t>
        </is>
      </c>
      <c r="F7" s="7" t="n">
        <v>32000</v>
      </c>
      <c r="G7" s="8" t="inlineStr">
        <is>
          <t>SELIC</t>
        </is>
      </c>
      <c r="H7" s="9">
        <f>IFERROR(VLOOKUP(G7,$Q$5:$R$8,2,FALSE),0)</f>
        <v/>
      </c>
      <c r="I7" s="6" t="inlineStr">
        <is>
          <t>15/07/2026</t>
        </is>
      </c>
      <c r="J7" s="4">
        <f>IFERROR(DATEDIF(E7,I7,"m"),0)</f>
        <v/>
      </c>
      <c r="K7" s="7">
        <f>ROUND(F7*(1+H7)^J7,2)</f>
        <v/>
      </c>
      <c r="L7" s="10" t="n">
        <v>0.015</v>
      </c>
      <c r="M7" s="7">
        <f>ROUND(K7*L7*J7,2)</f>
        <v/>
      </c>
      <c r="N7" s="11">
        <f>K7+M7</f>
        <v/>
      </c>
      <c r="O7" s="4">
        <f>IF(N7&gt;F7*1.3,"Alerta","Normal")</f>
        <v/>
      </c>
      <c r="Q7" s="12" t="inlineStr">
        <is>
          <t>SELIC</t>
        </is>
      </c>
      <c r="R7" s="13" t="n">
        <v>0.008</v>
      </c>
    </row>
    <row r="8">
      <c r="A8" s="14" t="n">
        <v>4</v>
      </c>
      <c r="B8" s="15" t="inlineStr">
        <is>
          <t>Nota Promissória</t>
        </is>
      </c>
      <c r="C8" s="15" t="inlineStr">
        <is>
          <t>Ana Souza</t>
        </is>
      </c>
      <c r="D8" s="15" t="inlineStr">
        <is>
          <t>Curitiba</t>
        </is>
      </c>
      <c r="E8" s="16" t="inlineStr">
        <is>
          <t>05/03/2026</t>
        </is>
      </c>
      <c r="F8" s="17" t="n">
        <v>12000</v>
      </c>
      <c r="G8" s="8" t="inlineStr">
        <is>
          <t>IPCA</t>
        </is>
      </c>
      <c r="H8" s="18">
        <f>IFERROR(VLOOKUP(G8,$Q$5:$R$8,2,FALSE),0)</f>
        <v/>
      </c>
      <c r="I8" s="16" t="inlineStr">
        <is>
          <t>15/07/2026</t>
        </is>
      </c>
      <c r="J8" s="14">
        <f>IFERROR(DATEDIF(E8,I8,"m"),0)</f>
        <v/>
      </c>
      <c r="K8" s="17">
        <f>ROUND(F8*(1+H8)^J8,2)</f>
        <v/>
      </c>
      <c r="L8" s="10" t="n">
        <v>0.011</v>
      </c>
      <c r="M8" s="17">
        <f>ROUND(K8*L8*J8,2)</f>
        <v/>
      </c>
      <c r="N8" s="19">
        <f>K8+M8</f>
        <v/>
      </c>
      <c r="O8" s="14">
        <f>IF(N8&gt;F8*1.3,"Alerta","Normal")</f>
        <v/>
      </c>
      <c r="Q8" s="12" t="inlineStr">
        <is>
          <t>INPC</t>
        </is>
      </c>
      <c r="R8" s="13" t="n">
        <v>0.004</v>
      </c>
    </row>
    <row r="9">
      <c r="A9" s="4" t="n">
        <v>5</v>
      </c>
      <c r="B9" s="5" t="inlineStr">
        <is>
          <t>Acordo Judicial</t>
        </is>
      </c>
      <c r="C9" s="5" t="inlineStr">
        <is>
          <t>Carlos Pereira</t>
        </is>
      </c>
      <c r="D9" s="5" t="inlineStr">
        <is>
          <t>Porto Alegre</t>
        </is>
      </c>
      <c r="E9" s="6" t="inlineStr">
        <is>
          <t>01/02/2026</t>
        </is>
      </c>
      <c r="F9" s="7" t="n">
        <v>18500</v>
      </c>
      <c r="G9" s="8" t="inlineStr">
        <is>
          <t>INPC</t>
        </is>
      </c>
      <c r="H9" s="9">
        <f>IFERROR(VLOOKUP(G9,$Q$5:$R$8,2,FALSE),0)</f>
        <v/>
      </c>
      <c r="I9" s="6" t="inlineStr">
        <is>
          <t>15/07/2026</t>
        </is>
      </c>
      <c r="J9" s="4">
        <f>IFERROR(DATEDIF(E9,I9,"m"),0)</f>
        <v/>
      </c>
      <c r="K9" s="7">
        <f>ROUND(F9*(1+H9)^J9,2)</f>
        <v/>
      </c>
      <c r="L9" s="10" t="n">
        <v>0.013</v>
      </c>
      <c r="M9" s="7">
        <f>ROUND(K9*L9*J9,2)</f>
        <v/>
      </c>
      <c r="N9" s="11">
        <f>K9+M9</f>
        <v/>
      </c>
      <c r="O9" s="4">
        <f>IF(N9&gt;F9*1.3,"Alerta","Normal")</f>
        <v/>
      </c>
    </row>
    <row r="10">
      <c r="A10" s="14" t="n">
        <v>6</v>
      </c>
      <c r="B10" s="15" t="inlineStr">
        <is>
          <t>Empréstimo Consignado</t>
        </is>
      </c>
      <c r="C10" s="15" t="inlineStr">
        <is>
          <t>Juliana Costa</t>
        </is>
      </c>
      <c r="D10" s="15" t="inlineStr">
        <is>
          <t>Salvador</t>
        </is>
      </c>
      <c r="E10" s="16" t="inlineStr">
        <is>
          <t>12/03/2026</t>
        </is>
      </c>
      <c r="F10" s="17" t="n">
        <v>9500</v>
      </c>
      <c r="G10" s="8" t="inlineStr">
        <is>
          <t>IGP-M</t>
        </is>
      </c>
      <c r="H10" s="18">
        <f>IFERROR(VLOOKUP(G10,$Q$5:$R$8,2,FALSE),0)</f>
        <v/>
      </c>
      <c r="I10" s="16" t="inlineStr">
        <is>
          <t>15/07/2026</t>
        </is>
      </c>
      <c r="J10" s="14">
        <f>IFERROR(DATEDIF(E10,I10,"m"),0)</f>
        <v/>
      </c>
      <c r="K10" s="17">
        <f>ROUND(F10*(1+H10)^J10,2)</f>
        <v/>
      </c>
      <c r="L10" s="10" t="n">
        <v>0.01</v>
      </c>
      <c r="M10" s="17">
        <f>ROUND(K10*L10*J10,2)</f>
        <v/>
      </c>
      <c r="N10" s="19">
        <f>K10+M10</f>
        <v/>
      </c>
      <c r="O10" s="14">
        <f>IF(N10&gt;F10*1.3,"Alerta","Normal")</f>
        <v/>
      </c>
    </row>
    <row r="11">
      <c r="A11" s="4" t="n">
        <v>7</v>
      </c>
      <c r="B11" s="5" t="inlineStr">
        <is>
          <t>Contrato de Serviço</t>
        </is>
      </c>
      <c r="C11" s="5" t="inlineStr">
        <is>
          <t>Rafael Almeida</t>
        </is>
      </c>
      <c r="D11" s="5" t="inlineStr">
        <is>
          <t>Recife</t>
        </is>
      </c>
      <c r="E11" s="6" t="inlineStr">
        <is>
          <t>25/01/2026</t>
        </is>
      </c>
      <c r="F11" s="7" t="n">
        <v>6700</v>
      </c>
      <c r="G11" s="8" t="inlineStr">
        <is>
          <t>IPCA</t>
        </is>
      </c>
      <c r="H11" s="9">
        <f>IFERROR(VLOOKUP(G11,$Q$5:$R$8,2,FALSE),0)</f>
        <v/>
      </c>
      <c r="I11" s="6" t="inlineStr">
        <is>
          <t>15/07/2026</t>
        </is>
      </c>
      <c r="J11" s="4">
        <f>IFERROR(DATEDIF(E11,I11,"m"),0)</f>
        <v/>
      </c>
      <c r="K11" s="7">
        <f>ROUND(F11*(1+H11)^J11,2)</f>
        <v/>
      </c>
      <c r="L11" s="10" t="n">
        <v>0.008999999999999999</v>
      </c>
      <c r="M11" s="7">
        <f>ROUND(K11*L11*J11,2)</f>
        <v/>
      </c>
      <c r="N11" s="11">
        <f>K11+M11</f>
        <v/>
      </c>
      <c r="O11" s="4">
        <f>IF(N11&gt;F11*1.3,"Alerta","Normal")</f>
        <v/>
      </c>
    </row>
    <row r="12">
      <c r="A12" s="14" t="n">
        <v>8</v>
      </c>
      <c r="B12" s="15" t="inlineStr">
        <is>
          <t>Débito em Aberto</t>
        </is>
      </c>
      <c r="C12" s="15" t="inlineStr">
        <is>
          <t>Camila Ferreira</t>
        </is>
      </c>
      <c r="D12" s="15" t="inlineStr">
        <is>
          <t>Fortaleza</t>
        </is>
      </c>
      <c r="E12" s="16" t="inlineStr">
        <is>
          <t>18/02/2026</t>
        </is>
      </c>
      <c r="F12" s="17" t="n">
        <v>4200</v>
      </c>
      <c r="G12" s="8" t="inlineStr">
        <is>
          <t>SELIC</t>
        </is>
      </c>
      <c r="H12" s="18">
        <f>IFERROR(VLOOKUP(G12,$Q$5:$R$8,2,FALSE),0)</f>
        <v/>
      </c>
      <c r="I12" s="16" t="inlineStr">
        <is>
          <t>15/07/2026</t>
        </is>
      </c>
      <c r="J12" s="14">
        <f>IFERROR(DATEDIF(E12,I12,"m"),0)</f>
        <v/>
      </c>
      <c r="K12" s="17">
        <f>ROUND(F12*(1+H12)^J12,2)</f>
        <v/>
      </c>
      <c r="L12" s="10" t="n">
        <v>0.014</v>
      </c>
      <c r="M12" s="17">
        <f>ROUND(K12*L12*J12,2)</f>
        <v/>
      </c>
      <c r="N12" s="19">
        <f>K12+M12</f>
        <v/>
      </c>
      <c r="O12" s="14">
        <f>IF(N12&gt;F12*1.3,"Alerta","Normal")</f>
        <v/>
      </c>
    </row>
    <row r="13">
      <c r="A13" s="4" t="n">
        <v>9</v>
      </c>
      <c r="B13" s="5" t="inlineStr">
        <is>
          <t>Parcelamento de Dívida</t>
        </is>
      </c>
      <c r="C13" s="5" t="inlineStr">
        <is>
          <t>João Silva</t>
        </is>
      </c>
      <c r="D13" s="5" t="inlineStr">
        <is>
          <t>São Paulo</t>
        </is>
      </c>
      <c r="E13" s="6" t="inlineStr">
        <is>
          <t>08/03/2026</t>
        </is>
      </c>
      <c r="F13" s="7" t="n">
        <v>15300</v>
      </c>
      <c r="G13" s="8" t="inlineStr">
        <is>
          <t>INPC</t>
        </is>
      </c>
      <c r="H13" s="9">
        <f>IFERROR(VLOOKUP(G13,$Q$5:$R$8,2,FALSE),0)</f>
        <v/>
      </c>
      <c r="I13" s="6" t="inlineStr">
        <is>
          <t>15/07/2026</t>
        </is>
      </c>
      <c r="J13" s="4">
        <f>IFERROR(DATEDIF(E13,I13,"m"),0)</f>
        <v/>
      </c>
      <c r="K13" s="7">
        <f>ROUND(F13*(1+H13)^J13,2)</f>
        <v/>
      </c>
      <c r="L13" s="10" t="n">
        <v>0.012</v>
      </c>
      <c r="M13" s="7">
        <f>ROUND(K13*L13*J13,2)</f>
        <v/>
      </c>
      <c r="N13" s="11">
        <f>K13+M13</f>
        <v/>
      </c>
      <c r="O13" s="4">
        <f>IF(N13&gt;F13*1.3,"Alerta","Normal")</f>
        <v/>
      </c>
    </row>
    <row r="14">
      <c r="A14" s="14" t="n">
        <v>10</v>
      </c>
      <c r="B14" s="15" t="inlineStr">
        <is>
          <t>Locação Residencial</t>
        </is>
      </c>
      <c r="C14" s="15" t="inlineStr">
        <is>
          <t>Maria Oliveira</t>
        </is>
      </c>
      <c r="D14" s="15" t="inlineStr">
        <is>
          <t>Rio de Janeiro</t>
        </is>
      </c>
      <c r="E14" s="16" t="inlineStr">
        <is>
          <t>02/02/2026</t>
        </is>
      </c>
      <c r="F14" s="17" t="n">
        <v>7800</v>
      </c>
      <c r="G14" s="8" t="inlineStr">
        <is>
          <t>IGP-M</t>
        </is>
      </c>
      <c r="H14" s="18">
        <f>IFERROR(VLOOKUP(G14,$Q$5:$R$8,2,FALSE),0)</f>
        <v/>
      </c>
      <c r="I14" s="16" t="inlineStr">
        <is>
          <t>15/07/2026</t>
        </is>
      </c>
      <c r="J14" s="14">
        <f>IFERROR(DATEDIF(E14,I14,"m"),0)</f>
        <v/>
      </c>
      <c r="K14" s="17">
        <f>ROUND(F14*(1+H14)^J14,2)</f>
        <v/>
      </c>
      <c r="L14" s="10" t="n">
        <v>0.011</v>
      </c>
      <c r="M14" s="17">
        <f>ROUND(K14*L14*J14,2)</f>
        <v/>
      </c>
      <c r="N14" s="19">
        <f>K14+M14</f>
        <v/>
      </c>
      <c r="O14" s="14">
        <f>IF(N14&gt;F14*1.3,"Alerta","Normal")</f>
        <v/>
      </c>
    </row>
    <row r="15">
      <c r="A15" s="20" t="n"/>
      <c r="B15" s="21" t="inlineStr">
        <is>
          <t>TOTAIS / MÉDIAS</t>
        </is>
      </c>
      <c r="C15" s="20" t="n"/>
      <c r="D15" s="20" t="n"/>
      <c r="E15" s="20" t="n"/>
      <c r="F15" s="22">
        <f>SUM(F5:F14)</f>
        <v/>
      </c>
      <c r="G15" s="20" t="n"/>
      <c r="H15" s="23">
        <f>AVERAGE(H5:H14)</f>
        <v/>
      </c>
      <c r="I15" s="20" t="n"/>
      <c r="J15" s="20" t="n"/>
      <c r="K15" s="22">
        <f>SUM(K5:K14)</f>
        <v/>
      </c>
      <c r="L15" s="23">
        <f>AVERAGE(L5:L14)</f>
        <v/>
      </c>
      <c r="M15" s="22">
        <f>SUM(M5:M14)</f>
        <v/>
      </c>
      <c r="N15" s="22">
        <f>SUM(N5:N14)</f>
        <v/>
      </c>
      <c r="O15" s="20" t="n"/>
    </row>
  </sheetData>
  <mergeCells count="2">
    <mergeCell ref="A1:O1"/>
    <mergeCell ref="Q3:R3"/>
  </mergeCells>
  <conditionalFormatting sqref="O5:O14">
    <cfRule type="expression" priority="1" dxfId="0" stopIfTrue="1">
      <formula>O5="Alerta"</formula>
    </cfRule>
    <cfRule type="expression" priority="2" dxfId="1" stopIfTrue="1">
      <formula>O5="Normal"</formula>
    </cfRule>
  </conditionalFormatting>
  <dataValidations count="1">
    <dataValidation sqref="G5:G14" showErrorMessage="1" showInputMessage="1" allowBlank="1" type="list">
      <formula1>$Q$5:$Q$8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24" customWidth="1" min="3" max="3"/>
    <col width="18" customWidth="1" min="4" max="4"/>
  </cols>
  <sheetData>
    <row r="1">
      <c r="A1" s="1" t="inlineStr">
        <is>
          <t>DASHBOARD - CORREÇÃO MONETÁRIA E JUROS</t>
        </is>
      </c>
    </row>
    <row r="2"/>
    <row r="3">
      <c r="A3" s="24" t="inlineStr">
        <is>
          <t>Total Valor Original (R$)</t>
        </is>
      </c>
      <c r="B3" s="25" t="n"/>
      <c r="C3" s="26" t="n"/>
      <c r="D3" s="22">
        <f>'Correção Monetária'!F15</f>
        <v/>
      </c>
    </row>
    <row r="4">
      <c r="A4" s="24" t="inlineStr">
        <is>
          <t>Total Valor Corrigido (R$)</t>
        </is>
      </c>
      <c r="B4" s="25" t="n"/>
      <c r="C4" s="26" t="n"/>
      <c r="D4" s="22">
        <f>'Correção Monetária'!K15</f>
        <v/>
      </c>
    </row>
    <row r="5">
      <c r="A5" s="24" t="inlineStr">
        <is>
          <t>Total Juros (R$)</t>
        </is>
      </c>
      <c r="B5" s="25" t="n"/>
      <c r="C5" s="26" t="n"/>
      <c r="D5" s="22">
        <f>'Correção Monetária'!M15</f>
        <v/>
      </c>
    </row>
    <row r="6">
      <c r="A6" s="24" t="inlineStr">
        <is>
          <t>Total Atualizado (R$)</t>
        </is>
      </c>
      <c r="B6" s="25" t="n"/>
      <c r="C6" s="26" t="n"/>
      <c r="D6" s="22">
        <f>'Correção Monetária'!N15</f>
        <v/>
      </c>
    </row>
    <row r="7">
      <c r="A7" s="24" t="inlineStr">
        <is>
          <t>Taxa Média Mensal (%)</t>
        </is>
      </c>
      <c r="B7" s="25" t="n"/>
      <c r="C7" s="26" t="n"/>
      <c r="D7" s="23">
        <f>'Correção Monetária'!H15</f>
        <v/>
      </c>
    </row>
    <row r="8"/>
    <row r="9">
      <c r="A9" s="27" t="inlineStr">
        <is>
          <t>ÍNDICE</t>
        </is>
      </c>
      <c r="B9" s="27" t="inlineStr">
        <is>
          <t>QUANTIDADE</t>
        </is>
      </c>
    </row>
    <row r="10">
      <c r="A10" s="20" t="inlineStr">
        <is>
          <t>IPCA</t>
        </is>
      </c>
      <c r="B10" s="12">
        <f>COUNTIF('Correção Monetária'!$G$5:$G$14,A10)</f>
        <v/>
      </c>
    </row>
    <row r="11">
      <c r="A11" s="20" t="inlineStr">
        <is>
          <t>IGP-M</t>
        </is>
      </c>
      <c r="B11" s="12">
        <f>COUNTIF('Correção Monetária'!$G$5:$G$14,A11)</f>
        <v/>
      </c>
    </row>
    <row r="12">
      <c r="A12" s="20" t="inlineStr">
        <is>
          <t>SELIC</t>
        </is>
      </c>
      <c r="B12" s="12">
        <f>COUNTIF('Correção Monetária'!$G$5:$G$14,A12)</f>
        <v/>
      </c>
    </row>
    <row r="13">
      <c r="A13" s="20" t="inlineStr">
        <is>
          <t>INPC</t>
        </is>
      </c>
      <c r="B13" s="12">
        <f>COUNTIF('Correção Monetária'!$G$5:$G$14,A13)</f>
        <v/>
      </c>
    </row>
    <row r="14"/>
    <row r="15">
      <c r="A15" s="27" t="inlineStr">
        <is>
          <t>Devedor</t>
        </is>
      </c>
      <c r="B15" s="27" t="inlineStr">
        <is>
          <t>Valor Original (R$)</t>
        </is>
      </c>
      <c r="C15" s="27" t="inlineStr">
        <is>
          <t>Valor Total Atualizado (R$)</t>
        </is>
      </c>
    </row>
    <row r="16">
      <c r="A16" s="20">
        <f>'Correção Monetária'!C5</f>
        <v/>
      </c>
      <c r="B16" s="28">
        <f>'Correção Monetária'!F5</f>
        <v/>
      </c>
      <c r="C16" s="28">
        <f>'Correção Monetária'!N5</f>
        <v/>
      </c>
    </row>
    <row r="17">
      <c r="A17" s="20">
        <f>'Correção Monetária'!C6</f>
        <v/>
      </c>
      <c r="B17" s="28">
        <f>'Correção Monetária'!F6</f>
        <v/>
      </c>
      <c r="C17" s="28">
        <f>'Correção Monetária'!N6</f>
        <v/>
      </c>
    </row>
    <row r="18">
      <c r="A18" s="20">
        <f>'Correção Monetária'!C7</f>
        <v/>
      </c>
      <c r="B18" s="28">
        <f>'Correção Monetária'!F7</f>
        <v/>
      </c>
      <c r="C18" s="28">
        <f>'Correção Monetária'!N7</f>
        <v/>
      </c>
    </row>
    <row r="19">
      <c r="A19" s="20">
        <f>'Correção Monetária'!C8</f>
        <v/>
      </c>
      <c r="B19" s="28">
        <f>'Correção Monetária'!F8</f>
        <v/>
      </c>
      <c r="C19" s="28">
        <f>'Correção Monetária'!N8</f>
        <v/>
      </c>
    </row>
    <row r="20">
      <c r="A20" s="20">
        <f>'Correção Monetária'!C9</f>
        <v/>
      </c>
      <c r="B20" s="28">
        <f>'Correção Monetária'!F9</f>
        <v/>
      </c>
      <c r="C20" s="28">
        <f>'Correção Monetária'!N9</f>
        <v/>
      </c>
    </row>
    <row r="21">
      <c r="A21" s="20">
        <f>'Correção Monetária'!C10</f>
        <v/>
      </c>
      <c r="B21" s="28">
        <f>'Correção Monetária'!F10</f>
        <v/>
      </c>
      <c r="C21" s="28">
        <f>'Correção Monetária'!N10</f>
        <v/>
      </c>
    </row>
    <row r="22">
      <c r="A22" s="20">
        <f>'Correção Monetária'!C11</f>
        <v/>
      </c>
      <c r="B22" s="28">
        <f>'Correção Monetária'!F11</f>
        <v/>
      </c>
      <c r="C22" s="28">
        <f>'Correção Monetária'!N11</f>
        <v/>
      </c>
    </row>
    <row r="23">
      <c r="A23" s="20">
        <f>'Correção Monetária'!C12</f>
        <v/>
      </c>
      <c r="B23" s="28">
        <f>'Correção Monetária'!F12</f>
        <v/>
      </c>
      <c r="C23" s="28">
        <f>'Correção Monetária'!N12</f>
        <v/>
      </c>
    </row>
    <row r="24">
      <c r="A24" s="20">
        <f>'Correção Monetária'!C13</f>
        <v/>
      </c>
      <c r="B24" s="28">
        <f>'Correção Monetária'!F13</f>
        <v/>
      </c>
      <c r="C24" s="28">
        <f>'Correção Monetária'!N13</f>
        <v/>
      </c>
    </row>
    <row r="25">
      <c r="A25" s="20">
        <f>'Correção Monetária'!C14</f>
        <v/>
      </c>
      <c r="B25" s="28">
        <f>'Correção Monetária'!F14</f>
        <v/>
      </c>
      <c r="C25" s="28">
        <f>'Correção Monetária'!N14</f>
        <v/>
      </c>
    </row>
  </sheetData>
  <mergeCells count="6">
    <mergeCell ref="A1:H1"/>
    <mergeCell ref="A3:C3"/>
    <mergeCell ref="A4:C4"/>
    <mergeCell ref="A5:C5"/>
    <mergeCell ref="A6:C6"/>
    <mergeCell ref="A7:C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6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INSTRUÇÕES DE USO</t>
        </is>
      </c>
    </row>
    <row r="2"/>
    <row r="3" ht="45" customHeight="1">
      <c r="A3" s="29" t="inlineStr">
        <is>
          <t>Aba "Correção Monetária"</t>
        </is>
      </c>
      <c r="B3" s="30" t="inlineStr">
        <is>
          <t>Cadastre os contratos ou débitos com valor original, datas e índice de correção utilizado. As colunas em amarelo (Índice Utilizado e Juros Mora) são editáveis.</t>
        </is>
      </c>
    </row>
    <row r="4" ht="45" customHeight="1">
      <c r="A4" s="29" t="inlineStr">
        <is>
          <t>Índice Utilizado</t>
        </is>
      </c>
      <c r="B4" s="30" t="inlineStr">
        <is>
          <t>Selecione um dos índices disponíveis na lista suspensa (IPCA, IGP-M, SELIC, INPC). A taxa mensal correspondente é buscada automaticamente na tabela de referência (colunas Q e R) usando VLOOKUP.</t>
        </is>
      </c>
    </row>
    <row r="5" ht="45" customHeight="1">
      <c r="A5" s="29" t="inlineStr">
        <is>
          <t>Meses</t>
        </is>
      </c>
      <c r="B5" s="30" t="inlineStr">
        <is>
          <t>Calculado automaticamente com DATEDIF entre a Data Original e a Data de Correção.</t>
        </is>
      </c>
    </row>
    <row r="6" ht="45" customHeight="1">
      <c r="A6" s="29" t="inlineStr">
        <is>
          <t>Valor Corrigido</t>
        </is>
      </c>
      <c r="B6" s="30" t="inlineStr">
        <is>
          <t>Aplica a fórmula de correção composta: Valor Original x (1 + Taxa Mensal) elevado ao número de meses.</t>
        </is>
      </c>
    </row>
    <row r="7" ht="45" customHeight="1">
      <c r="A7" s="29" t="inlineStr">
        <is>
          <t>Juros Mora</t>
        </is>
      </c>
      <c r="B7" s="30" t="inlineStr">
        <is>
          <t>Percentual de juros de mora mensal (simples) informado manualmente, aplicado sobre o valor corrigido.</t>
        </is>
      </c>
    </row>
    <row r="8" ht="45" customHeight="1">
      <c r="A8" s="29" t="inlineStr">
        <is>
          <t>Valor Total Atualizado</t>
        </is>
      </c>
      <c r="B8" s="30" t="inlineStr">
        <is>
          <t>Soma do Valor Corrigido com o Valor de Juros calculado, representando o valor final devido.</t>
        </is>
      </c>
    </row>
    <row r="9" ht="45" customHeight="1">
      <c r="A9" s="29" t="inlineStr">
        <is>
          <t>Situação</t>
        </is>
      </c>
      <c r="B9" s="30" t="inlineStr">
        <is>
          <t>Sinaliza "Alerta" quando o valor total atualizado ultrapassa 30% do valor original, indicando forte impacto de correção/juros.</t>
        </is>
      </c>
    </row>
    <row r="10" ht="45" customHeight="1">
      <c r="A10" s="29" t="inlineStr">
        <is>
          <t>Aba "Dashboard"</t>
        </is>
      </c>
      <c r="B10" s="30" t="inlineStr">
        <is>
          <t>Apresenta os totais consolidados, a taxa média mensal, o gráfico de pizza com a distribuição por índice e o gráfico de barras comparando o valor original com o valor total atualizado por devedor.</t>
        </is>
      </c>
    </row>
    <row r="11" ht="45" customHeight="1">
      <c r="A11" s="29" t="inlineStr">
        <is>
          <t>Atualização de dados</t>
        </is>
      </c>
      <c r="B11" s="30" t="inlineStr">
        <is>
          <t>Ao alterar valores na aba "Correção Monetária", todos os cálculos e gráficos do Dashboard são atualizados automaticamente.</t>
        </is>
      </c>
    </row>
  </sheetData>
  <mergeCells count="19">
    <mergeCell ref="A1:D1"/>
    <mergeCell ref="A3"/>
    <mergeCell ref="B3:D3"/>
    <mergeCell ref="A4"/>
    <mergeCell ref="B4:D4"/>
    <mergeCell ref="A5"/>
    <mergeCell ref="B5:D5"/>
    <mergeCell ref="A6"/>
    <mergeCell ref="B6:D6"/>
    <mergeCell ref="A7"/>
    <mergeCell ref="B7:D7"/>
    <mergeCell ref="A8"/>
    <mergeCell ref="B8:D8"/>
    <mergeCell ref="A9"/>
    <mergeCell ref="B9:D9"/>
    <mergeCell ref="A10"/>
    <mergeCell ref="B10:D10"/>
    <mergeCell ref="A11"/>
    <mergeCell ref="B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2026-07-16T13:01:34Z</dcterms:created>
  <dcterms:modified xmlns:dcterms="http://purl.org/dc/terms/" xmlns:xsi="http://www.w3.org/2001/XMLSchema-instance" xsi:type="dcterms:W3CDTF">2026-07-16T13:01:34Z</dcterms:modified>
</cp:coreProperties>
</file>