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s" sheetId="1" state="visible" r:id="rId1"/>
    <sheet xmlns:r="http://schemas.openxmlformats.org/officeDocument/2006/relationships" name="Painel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HH:MM"/>
    <numFmt numFmtId="166" formatCode="#.##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/>
    </xf>
    <xf numFmtId="165" fontId="3" fillId="4" borderId="1" pivotButton="0" quotePrefix="0" xfId="0"/>
    <xf numFmtId="166" fontId="3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2" fontId="0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5" fontId="3" fillId="5" borderId="1" pivotButton="0" quotePrefix="0" xfId="0"/>
    <xf numFmtId="166" fontId="3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2" fontId="0" fillId="5" borderId="1" applyAlignment="1" pivotButton="0" quotePrefix="0" xfId="0">
      <alignment horizontal="center" vertical="center"/>
    </xf>
    <xf numFmtId="0" fontId="4" fillId="0" borderId="0" pivotButton="0" quotePrefix="0" xfId="0"/>
    <xf numFmtId="166" fontId="4" fillId="0" borderId="0" pivotButton="0" quotePrefix="0" xfId="0"/>
    <xf numFmtId="2" fontId="4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3" borderId="1" pivotButton="0" quotePrefix="0" xfId="0"/>
    <xf numFmtId="0" fontId="3" fillId="4" borderId="1" pivotButton="0" quotePrefix="0" xfId="0"/>
    <xf numFmtId="0" fontId="4" fillId="4" borderId="1" applyAlignment="1" pivotButton="0" quotePrefix="0" xfId="0">
      <alignment horizontal="center" vertical="center"/>
    </xf>
    <xf numFmtId="0" fontId="3" fillId="5" borderId="1" pivotButton="0" quotePrefix="0" xfId="0"/>
    <xf numFmtId="0" fontId="4" fillId="5" borderId="1" applyAlignment="1" pivotButton="0" quotePrefix="0" xfId="0">
      <alignment horizontal="center" vertical="center"/>
    </xf>
    <xf numFmtId="166" fontId="4" fillId="5" borderId="1" applyAlignment="1" pivotButton="0" quotePrefix="0" xfId="0">
      <alignment horizontal="center" vertical="center"/>
    </xf>
    <xf numFmtId="2" fontId="4" fillId="4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/>
    </xf>
    <xf numFmtId="165" fontId="3" fillId="4" borderId="1" pivotButton="0" quotePrefix="0" xfId="0"/>
    <xf numFmtId="166" fontId="3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3" fillId="5" borderId="1" pivotButton="0" quotePrefix="0" xfId="0"/>
    <xf numFmtId="166" fontId="3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6" fontId="4" fillId="0" borderId="0" pivotButton="0" quotePrefix="0" xfId="0"/>
    <xf numFmtId="166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name val="Calibri"/>
        <b val="1"/>
        <color rgb="00DC2626"/>
        <sz val="10.5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.5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Veículos por Setor/Destino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'Painel'!B11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'Painel'!$A$12:$A$16</f>
            </numRef>
          </cat>
          <val>
            <numRef>
              <f>'Painel'!$B$12:$B$16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Setor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</a:t>
            </a:r>
          </a:p>
        </rich>
      </tx>
    </title>
    <plotArea>
      <pieChart>
        <varyColors val="1"/>
        <ser>
          <idx val="0"/>
          <order val="0"/>
          <tx>
            <strRef>
              <f>'Painel'!B19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'Painel'!$A$20:$A$21</f>
            </numRef>
          </cat>
          <val>
            <numRef>
              <f>'Painel'!$B$20:$B$21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6" customWidth="1" min="3" max="3"/>
    <col width="18" customWidth="1" min="4" max="4"/>
    <col width="24" customWidth="1" min="5" max="5"/>
    <col width="13" customWidth="1" min="6" max="6"/>
    <col width="12" customWidth="1" min="7" max="7"/>
    <col width="13" customWidth="1" min="8" max="8"/>
    <col width="12" customWidth="1" min="9" max="9"/>
    <col width="11" customWidth="1" min="10" max="10"/>
    <col width="11" customWidth="1" min="11" max="11"/>
    <col width="12" customWidth="1" min="12" max="12"/>
    <col width="13" customWidth="1" min="13" max="13"/>
    <col width="14" customWidth="1" min="14" max="14"/>
    <col width="18" customWidth="1" min="15" max="15"/>
  </cols>
  <sheetData>
    <row r="1" ht="28" customHeight="1">
      <c r="A1" s="1" t="inlineStr">
        <is>
          <t>CONTROLE DE ENTRADA E SAÍDA DE VEÍCULOS</t>
        </is>
      </c>
    </row>
    <row r="2"/>
    <row r="3">
      <c r="A3" s="2" t="inlineStr">
        <is>
          <t>ID</t>
        </is>
      </c>
      <c r="B3" s="2" t="inlineStr">
        <is>
          <t>Placa</t>
        </is>
      </c>
      <c r="C3" s="2" t="inlineStr">
        <is>
          <t>Modelo</t>
        </is>
      </c>
      <c r="D3" s="2" t="inlineStr">
        <is>
          <t>Motorista</t>
        </is>
      </c>
      <c r="E3" s="2" t="inlineStr">
        <is>
          <t>Setor/Destino</t>
        </is>
      </c>
      <c r="F3" s="2" t="inlineStr">
        <is>
          <t>Data Entrada</t>
        </is>
      </c>
      <c r="G3" s="2" t="inlineStr">
        <is>
          <t>Hora Entrada</t>
        </is>
      </c>
      <c r="H3" s="2" t="inlineStr">
        <is>
          <t>Data Saída</t>
        </is>
      </c>
      <c r="I3" s="2" t="inlineStr">
        <is>
          <t>Hora Saída</t>
        </is>
      </c>
      <c r="J3" s="2" t="inlineStr">
        <is>
          <t>Km Entrada</t>
        </is>
      </c>
      <c r="K3" s="2" t="inlineStr">
        <is>
          <t>Km Saída</t>
        </is>
      </c>
      <c r="L3" s="2" t="inlineStr">
        <is>
          <t>Km Rodado</t>
        </is>
      </c>
      <c r="M3" s="2" t="inlineStr">
        <is>
          <t>Status</t>
        </is>
      </c>
      <c r="N3" s="2" t="inlineStr">
        <is>
          <t>Tempo Pátio (h)</t>
        </is>
      </c>
      <c r="O3" s="2" t="inlineStr">
        <is>
          <t>Observações</t>
        </is>
      </c>
    </row>
    <row r="4">
      <c r="A4" s="3" t="n">
        <v>1</v>
      </c>
      <c r="B4" s="3" t="inlineStr">
        <is>
          <t>ABC-1D23</t>
        </is>
      </c>
      <c r="C4" s="4" t="inlineStr">
        <is>
          <t>Fiat Strada</t>
        </is>
      </c>
      <c r="D4" s="4" t="inlineStr">
        <is>
          <t>João Silva</t>
        </is>
      </c>
      <c r="E4" s="3" t="inlineStr">
        <is>
          <t>Pátio A</t>
        </is>
      </c>
      <c r="F4" s="36" t="n">
        <v>46204</v>
      </c>
      <c r="G4" s="37" t="n">
        <v>0.3020833333333333</v>
      </c>
      <c r="H4" s="36" t="n">
        <v>46204</v>
      </c>
      <c r="I4" s="37" t="n">
        <v>0.7361111111111112</v>
      </c>
      <c r="J4" s="38" t="n">
        <v>45210</v>
      </c>
      <c r="K4" s="38" t="n">
        <v>45320</v>
      </c>
      <c r="L4" s="39">
        <f>IF(K4="","",K4-J4)</f>
        <v/>
      </c>
      <c r="M4" s="9">
        <f>IF(H4="","No Pátio","Liberado")</f>
        <v/>
      </c>
      <c r="N4" s="10">
        <f>IFERROR(IF(H4="","",ROUND(((H4+I4)-(F4+G4))*24,2)),"")</f>
        <v/>
      </c>
      <c r="O4" s="4" t="inlineStr">
        <is>
          <t>Rio de Janeiro</t>
        </is>
      </c>
    </row>
    <row r="5">
      <c r="A5" s="11" t="n">
        <v>2</v>
      </c>
      <c r="B5" s="11" t="inlineStr">
        <is>
          <t>BRF-2E45</t>
        </is>
      </c>
      <c r="C5" s="12" t="inlineStr">
        <is>
          <t>VW Gol</t>
        </is>
      </c>
      <c r="D5" s="12" t="inlineStr">
        <is>
          <t>Maria Oliveira</t>
        </is>
      </c>
      <c r="E5" s="11" t="inlineStr">
        <is>
          <t>Doca de Carga</t>
        </is>
      </c>
      <c r="F5" s="40" t="n">
        <v>46205</v>
      </c>
      <c r="G5" s="41" t="n">
        <v>0.2847222222222222</v>
      </c>
      <c r="H5" s="40" t="n">
        <v>46205</v>
      </c>
      <c r="I5" s="41" t="n">
        <v>0.5208333333333334</v>
      </c>
      <c r="J5" s="42" t="n">
        <v>78120</v>
      </c>
      <c r="K5" s="42" t="n">
        <v>78210</v>
      </c>
      <c r="L5" s="43">
        <f>IF(K5="","",K5-J5)</f>
        <v/>
      </c>
      <c r="M5" s="17">
        <f>IF(H5="","No Pátio","Liberado")</f>
        <v/>
      </c>
      <c r="N5" s="18">
        <f>IFERROR(IF(H5="","",ROUND(((H5+I5)-(F5+G5))*24,2)),"")</f>
        <v/>
      </c>
      <c r="O5" s="12" t="inlineStr">
        <is>
          <t>São Paulo</t>
        </is>
      </c>
    </row>
    <row r="6">
      <c r="A6" s="3" t="n">
        <v>3</v>
      </c>
      <c r="B6" s="3" t="inlineStr">
        <is>
          <t>CTX-3F67</t>
        </is>
      </c>
      <c r="C6" s="4" t="inlineStr">
        <is>
          <t>Chevrolet Onix</t>
        </is>
      </c>
      <c r="D6" s="4" t="inlineStr">
        <is>
          <t>Pedro Santos</t>
        </is>
      </c>
      <c r="E6" s="3" t="inlineStr">
        <is>
          <t>Estacionamento Visitantes</t>
        </is>
      </c>
      <c r="F6" s="36" t="n">
        <v>46206</v>
      </c>
      <c r="G6" s="37" t="n">
        <v>0.3368055555555556</v>
      </c>
      <c r="H6" s="36" t="n"/>
      <c r="I6" s="37" t="n"/>
      <c r="J6" s="38" t="n">
        <v>33450</v>
      </c>
      <c r="K6" s="38" t="n"/>
      <c r="L6" s="39">
        <f>IF(K6="","",K6-J6)</f>
        <v/>
      </c>
      <c r="M6" s="9">
        <f>IF(H6="","No Pátio","Liberado")</f>
        <v/>
      </c>
      <c r="N6" s="10">
        <f>IFERROR(IF(H6="","",ROUND(((H6+I6)-(F6+G6))*24,2)),"")</f>
        <v/>
      </c>
      <c r="O6" s="4" t="inlineStr">
        <is>
          <t>Belo Horizonte</t>
        </is>
      </c>
    </row>
    <row r="7">
      <c r="A7" s="11" t="n">
        <v>4</v>
      </c>
      <c r="B7" s="11" t="inlineStr">
        <is>
          <t>DPR-4G89</t>
        </is>
      </c>
      <c r="C7" s="12" t="inlineStr">
        <is>
          <t>Toyota Hilux</t>
        </is>
      </c>
      <c r="D7" s="12" t="inlineStr">
        <is>
          <t>Ana Souza</t>
        </is>
      </c>
      <c r="E7" s="11" t="inlineStr">
        <is>
          <t>Manutenção</t>
        </is>
      </c>
      <c r="F7" s="40" t="n">
        <v>46207</v>
      </c>
      <c r="G7" s="41" t="n">
        <v>0.3888888888888889</v>
      </c>
      <c r="H7" s="40" t="n">
        <v>46207</v>
      </c>
      <c r="I7" s="41" t="n">
        <v>0.6736111111111112</v>
      </c>
      <c r="J7" s="42" t="n">
        <v>102340</v>
      </c>
      <c r="K7" s="42" t="n">
        <v>102460</v>
      </c>
      <c r="L7" s="43">
        <f>IF(K7="","",K7-J7)</f>
        <v/>
      </c>
      <c r="M7" s="17">
        <f>IF(H7="","No Pátio","Liberado")</f>
        <v/>
      </c>
      <c r="N7" s="18">
        <f>IFERROR(IF(H7="","",ROUND(((H7+I7)-(F7+G7))*24,2)),"")</f>
        <v/>
      </c>
      <c r="O7" s="12" t="inlineStr">
        <is>
          <t>Curitiba</t>
        </is>
      </c>
    </row>
    <row r="8">
      <c r="A8" s="3" t="n">
        <v>5</v>
      </c>
      <c r="B8" s="3" t="inlineStr">
        <is>
          <t>EQS-5H12</t>
        </is>
      </c>
      <c r="C8" s="4" t="inlineStr">
        <is>
          <t>Honda Civic</t>
        </is>
      </c>
      <c r="D8" s="4" t="inlineStr">
        <is>
          <t>Carlos Pereira</t>
        </is>
      </c>
      <c r="E8" s="3" t="inlineStr">
        <is>
          <t>Pátio B</t>
        </is>
      </c>
      <c r="F8" s="36" t="n">
        <v>46209</v>
      </c>
      <c r="G8" s="37" t="n">
        <v>0.3229166666666667</v>
      </c>
      <c r="H8" s="36" t="n">
        <v>46209</v>
      </c>
      <c r="I8" s="37" t="n">
        <v>0.75</v>
      </c>
      <c r="J8" s="38" t="n">
        <v>56780</v>
      </c>
      <c r="K8" s="38" t="n">
        <v>56910</v>
      </c>
      <c r="L8" s="39">
        <f>IF(K8="","",K8-J8)</f>
        <v/>
      </c>
      <c r="M8" s="9">
        <f>IF(H8="","No Pátio","Liberado")</f>
        <v/>
      </c>
      <c r="N8" s="10">
        <f>IFERROR(IF(H8="","",ROUND(((H8+I8)-(F8+G8))*24,2)),"")</f>
        <v/>
      </c>
      <c r="O8" s="4" t="inlineStr">
        <is>
          <t>Porto Alegre</t>
        </is>
      </c>
    </row>
    <row r="9">
      <c r="A9" s="11" t="n">
        <v>6</v>
      </c>
      <c r="B9" s="11" t="inlineStr">
        <is>
          <t>FTV-6J34</t>
        </is>
      </c>
      <c r="C9" s="12" t="inlineStr">
        <is>
          <t>Renault Kwid</t>
        </is>
      </c>
      <c r="D9" s="12" t="inlineStr">
        <is>
          <t>Juliana Costa</t>
        </is>
      </c>
      <c r="E9" s="11" t="inlineStr">
        <is>
          <t>Pátio A</t>
        </is>
      </c>
      <c r="F9" s="40" t="n">
        <v>46210</v>
      </c>
      <c r="G9" s="41" t="n">
        <v>0.2708333333333333</v>
      </c>
      <c r="H9" s="40" t="n"/>
      <c r="I9" s="41" t="n"/>
      <c r="J9" s="42" t="n">
        <v>21980</v>
      </c>
      <c r="K9" s="42" t="n"/>
      <c r="L9" s="43">
        <f>IF(K9="","",K9-J9)</f>
        <v/>
      </c>
      <c r="M9" s="17">
        <f>IF(H9="","No Pátio","Liberado")</f>
        <v/>
      </c>
      <c r="N9" s="18">
        <f>IFERROR(IF(H9="","",ROUND(((H9+I9)-(F9+G9))*24,2)),"")</f>
        <v/>
      </c>
      <c r="O9" s="12" t="inlineStr">
        <is>
          <t>Salvador</t>
        </is>
      </c>
    </row>
    <row r="10">
      <c r="A10" s="3" t="n">
        <v>7</v>
      </c>
      <c r="B10" s="3" t="inlineStr">
        <is>
          <t>GHW-7K56</t>
        </is>
      </c>
      <c r="C10" s="4" t="inlineStr">
        <is>
          <t>Hyundai HB20</t>
        </is>
      </c>
      <c r="D10" s="4" t="inlineStr">
        <is>
          <t>Rafael Almeida</t>
        </is>
      </c>
      <c r="E10" s="3" t="inlineStr">
        <is>
          <t>Doca de Carga</t>
        </is>
      </c>
      <c r="F10" s="36" t="n">
        <v>46211</v>
      </c>
      <c r="G10" s="37" t="n">
        <v>0.2916666666666667</v>
      </c>
      <c r="H10" s="36" t="n">
        <v>46211</v>
      </c>
      <c r="I10" s="37" t="n">
        <v>0.65625</v>
      </c>
      <c r="J10" s="38" t="n">
        <v>64200</v>
      </c>
      <c r="K10" s="38" t="n">
        <v>64330</v>
      </c>
      <c r="L10" s="39">
        <f>IF(K10="","",K10-J10)</f>
        <v/>
      </c>
      <c r="M10" s="9">
        <f>IF(H10="","No Pátio","Liberado")</f>
        <v/>
      </c>
      <c r="N10" s="10">
        <f>IFERROR(IF(H10="","",ROUND(((H10+I10)-(F10+G10))*24,2)),"")</f>
        <v/>
      </c>
      <c r="O10" s="4" t="inlineStr">
        <is>
          <t>Recife</t>
        </is>
      </c>
    </row>
    <row r="11">
      <c r="A11" s="11" t="n">
        <v>8</v>
      </c>
      <c r="B11" s="11" t="inlineStr">
        <is>
          <t>HJY-8L78</t>
        </is>
      </c>
      <c r="C11" s="12" t="inlineStr">
        <is>
          <t>Ford Ranger</t>
        </is>
      </c>
      <c r="D11" s="12" t="inlineStr">
        <is>
          <t>Camila Ferreira</t>
        </is>
      </c>
      <c r="E11" s="11" t="inlineStr">
        <is>
          <t>Estacionamento Visitantes</t>
        </is>
      </c>
      <c r="F11" s="40" t="n">
        <v>46212</v>
      </c>
      <c r="G11" s="41" t="n">
        <v>0.3541666666666667</v>
      </c>
      <c r="H11" s="40" t="n">
        <v>46212</v>
      </c>
      <c r="I11" s="41" t="n">
        <v>0.7222222222222222</v>
      </c>
      <c r="J11" s="42" t="n">
        <v>90120</v>
      </c>
      <c r="K11" s="42" t="n">
        <v>90260</v>
      </c>
      <c r="L11" s="43">
        <f>IF(K11="","",K11-J11)</f>
        <v/>
      </c>
      <c r="M11" s="17">
        <f>IF(H11="","No Pátio","Liberado")</f>
        <v/>
      </c>
      <c r="N11" s="18">
        <f>IFERROR(IF(H11="","",ROUND(((H11+I11)-(F11+G11))*24,2)),"")</f>
        <v/>
      </c>
      <c r="O11" s="12" t="inlineStr">
        <is>
          <t>Fortaleza</t>
        </is>
      </c>
    </row>
    <row r="12">
      <c r="A12" s="3" t="n">
        <v>9</v>
      </c>
      <c r="B12" s="3" t="inlineStr">
        <is>
          <t>IKZ-9M90</t>
        </is>
      </c>
      <c r="C12" s="4" t="inlineStr">
        <is>
          <t>Jeep Compass</t>
        </is>
      </c>
      <c r="D12" s="4" t="inlineStr">
        <is>
          <t>Lucas Martins</t>
        </is>
      </c>
      <c r="E12" s="3" t="inlineStr">
        <is>
          <t>Manutenção</t>
        </is>
      </c>
      <c r="F12" s="36" t="n">
        <v>46213</v>
      </c>
      <c r="G12" s="37" t="n">
        <v>0.375</v>
      </c>
      <c r="H12" s="36" t="n"/>
      <c r="I12" s="37" t="n"/>
      <c r="J12" s="38" t="n">
        <v>41230</v>
      </c>
      <c r="K12" s="38" t="n"/>
      <c r="L12" s="39">
        <f>IF(K12="","",K12-J12)</f>
        <v/>
      </c>
      <c r="M12" s="9">
        <f>IF(H12="","No Pátio","Liberado")</f>
        <v/>
      </c>
      <c r="N12" s="10">
        <f>IFERROR(IF(H12="","",ROUND(((H12+I12)-(F12+G12))*24,2)),"")</f>
        <v/>
      </c>
      <c r="O12" s="4" t="inlineStr">
        <is>
          <t>São Paulo</t>
        </is>
      </c>
    </row>
    <row r="13">
      <c r="A13" s="11" t="n">
        <v>10</v>
      </c>
      <c r="B13" s="11" t="inlineStr">
        <is>
          <t>JLA-0N12</t>
        </is>
      </c>
      <c r="C13" s="12" t="inlineStr">
        <is>
          <t>Nissan Kicks</t>
        </is>
      </c>
      <c r="D13" s="12" t="inlineStr">
        <is>
          <t>Fernanda Lima</t>
        </is>
      </c>
      <c r="E13" s="11" t="inlineStr">
        <is>
          <t>Pátio B</t>
        </is>
      </c>
      <c r="F13" s="40" t="n">
        <v>46214</v>
      </c>
      <c r="G13" s="41" t="n">
        <v>0.2986111111111111</v>
      </c>
      <c r="H13" s="40" t="n">
        <v>46214</v>
      </c>
      <c r="I13" s="41" t="n">
        <v>0.6215277777777778</v>
      </c>
      <c r="J13" s="42" t="n">
        <v>38900</v>
      </c>
      <c r="K13" s="42" t="n">
        <v>39010</v>
      </c>
      <c r="L13" s="43">
        <f>IF(K13="","",K13-J13)</f>
        <v/>
      </c>
      <c r="M13" s="17">
        <f>IF(H13="","No Pátio","Liberado")</f>
        <v/>
      </c>
      <c r="N13" s="18">
        <f>IFERROR(IF(H13="","",ROUND(((H13+I13)-(F13+G13))*24,2)),"")</f>
        <v/>
      </c>
      <c r="O13" s="12" t="inlineStr">
        <is>
          <t>Rio de Janeiro</t>
        </is>
      </c>
    </row>
    <row r="14"/>
    <row r="15">
      <c r="D15" s="19" t="inlineStr">
        <is>
          <t>TOTAIS / MÉDIAS</t>
        </is>
      </c>
      <c r="L15" s="44">
        <f>SUM(L4:L13)</f>
        <v/>
      </c>
      <c r="N15" s="21">
        <f>IFERROR(AVERAGE(N4:N13),0)</f>
        <v/>
      </c>
    </row>
    <row r="16">
      <c r="D16" s="19" t="inlineStr">
        <is>
          <t>Veículos no Pátio</t>
        </is>
      </c>
      <c r="M16" s="22">
        <f>COUNTIF(M4:M13,"No Pátio")</f>
        <v/>
      </c>
    </row>
    <row r="17">
      <c r="D17" s="19" t="inlineStr">
        <is>
          <t>Veículos Liberados</t>
        </is>
      </c>
      <c r="M17" s="22">
        <f>COUNTIF(M4:M13,"Liberado")</f>
        <v/>
      </c>
    </row>
    <row r="18">
      <c r="D18" s="19" t="inlineStr">
        <is>
          <t>Consulta por Placa (VLOOKUP)</t>
        </is>
      </c>
      <c r="F18" s="23" t="inlineStr">
        <is>
          <t>Digite a placa:</t>
        </is>
      </c>
      <c r="G18" s="24" t="inlineStr">
        <is>
          <t>ABC-1D23</t>
        </is>
      </c>
    </row>
    <row r="19">
      <c r="F19" s="23" t="inlineStr">
        <is>
          <t>Motorista encontrado:</t>
        </is>
      </c>
      <c r="G19" s="24">
        <f>IFERROR(VLOOKUP(G18,B4:D13,3,0),"Não encontrado")</f>
        <v/>
      </c>
    </row>
  </sheetData>
  <mergeCells count="1">
    <mergeCell ref="A1:O1"/>
  </mergeCells>
  <conditionalFormatting sqref="M4:M13">
    <cfRule type="expression" priority="1" dxfId="0" stopIfTrue="1">
      <formula>M4="No Pátio"</formula>
    </cfRule>
    <cfRule type="expression" priority="2" dxfId="1" stopIfTrue="1">
      <formula>M4="Liberado"</formula>
    </cfRule>
  </conditionalFormatting>
  <dataValidations count="1">
    <dataValidation sqref="E4:E13" showErrorMessage="1" showInputMessage="1" allowBlank="1" type="list">
      <formula1>"Pátio A,Pátio B,Manutenção,Estacionamento Visitantes,Doca de Carga"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PAINEL DE CONTROLE - PÁTIO DE VEÍCULOS</t>
        </is>
      </c>
    </row>
    <row r="2"/>
    <row r="3">
      <c r="A3" s="2" t="inlineStr">
        <is>
          <t>INDICADOR</t>
        </is>
      </c>
      <c r="B3" s="2" t="inlineStr">
        <is>
          <t>VALOR</t>
        </is>
      </c>
    </row>
    <row r="4">
      <c r="A4" s="25" t="inlineStr">
        <is>
          <t>Total de Veículos Registrados</t>
        </is>
      </c>
      <c r="B4" s="26">
        <f>COUNTA(Registros!A4:A13)</f>
        <v/>
      </c>
    </row>
    <row r="5">
      <c r="A5" s="27" t="inlineStr">
        <is>
          <t>Veículos no Pátio</t>
        </is>
      </c>
      <c r="B5" s="28">
        <f>COUNTIF(Registros!M4:M13,"No Pátio")</f>
        <v/>
      </c>
    </row>
    <row r="6">
      <c r="A6" s="25" t="inlineStr">
        <is>
          <t>Veículos Liberados</t>
        </is>
      </c>
      <c r="B6" s="26">
        <f>COUNTIF(Registros!M4:M13,"Liberado")</f>
        <v/>
      </c>
    </row>
    <row r="7">
      <c r="A7" s="27" t="inlineStr">
        <is>
          <t>Total de Km Rodado</t>
        </is>
      </c>
      <c r="B7" s="45">
        <f>SUM(Registros!L4:L13)</f>
        <v/>
      </c>
    </row>
    <row r="8">
      <c r="A8" s="25" t="inlineStr">
        <is>
          <t>Média Tempo de Permanência (h)</t>
        </is>
      </c>
      <c r="B8" s="30">
        <f>IFERROR(AVERAGE(Registros!N4:N13),0)</f>
        <v/>
      </c>
    </row>
    <row r="9"/>
    <row r="10"/>
    <row r="11">
      <c r="A11" s="31" t="inlineStr">
        <is>
          <t>SETOR/DESTINO</t>
        </is>
      </c>
      <c r="B11" s="31" t="inlineStr">
        <is>
          <t>QTD. VEÍCULOS</t>
        </is>
      </c>
    </row>
    <row r="12">
      <c r="A12" s="25" t="inlineStr">
        <is>
          <t>Pátio A</t>
        </is>
      </c>
      <c r="B12" s="26">
        <f>COUNTIF(Registros!E4:E13,A12)</f>
        <v/>
      </c>
    </row>
    <row r="13">
      <c r="A13" s="27" t="inlineStr">
        <is>
          <t>Pátio B</t>
        </is>
      </c>
      <c r="B13" s="28">
        <f>COUNTIF(Registros!E4:E13,A13)</f>
        <v/>
      </c>
    </row>
    <row r="14">
      <c r="A14" s="25" t="inlineStr">
        <is>
          <t>Manutenção</t>
        </is>
      </c>
      <c r="B14" s="26">
        <f>COUNTIF(Registros!E4:E13,A14)</f>
        <v/>
      </c>
    </row>
    <row r="15">
      <c r="A15" s="27" t="inlineStr">
        <is>
          <t>Estacionamento Visitantes</t>
        </is>
      </c>
      <c r="B15" s="28">
        <f>COUNTIF(Registros!E4:E13,A15)</f>
        <v/>
      </c>
    </row>
    <row r="16">
      <c r="A16" s="25" t="inlineStr">
        <is>
          <t>Doca de Carga</t>
        </is>
      </c>
      <c r="B16" s="26">
        <f>COUNTIF(Registros!E4:E13,A16)</f>
        <v/>
      </c>
    </row>
    <row r="17"/>
    <row r="18"/>
    <row r="19">
      <c r="A19" s="31" t="inlineStr">
        <is>
          <t>STATUS</t>
        </is>
      </c>
      <c r="B19" s="31" t="inlineStr">
        <is>
          <t>QTD. VEÍCULOS</t>
        </is>
      </c>
    </row>
    <row r="20">
      <c r="A20" s="25" t="inlineStr">
        <is>
          <t>No Pátio</t>
        </is>
      </c>
      <c r="B20" s="26">
        <f>COUNTIF(Registros!M4:M13,A20)</f>
        <v/>
      </c>
    </row>
    <row r="21">
      <c r="A21" s="27" t="inlineStr">
        <is>
          <t>Liberado</t>
        </is>
      </c>
      <c r="B21" s="28">
        <f>COUNTIF(Registros!M4:M13,A21)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8" customHeight="1">
      <c r="A1" s="1" t="inlineStr">
        <is>
          <t>GUIA DE USO DA PLANILHA</t>
        </is>
      </c>
    </row>
    <row r="2"/>
    <row r="3">
      <c r="A3" s="2" t="inlineStr">
        <is>
          <t>ITEM</t>
        </is>
      </c>
      <c r="B3" s="2" t="inlineStr">
        <is>
          <t>DESCRIÇÃO</t>
        </is>
      </c>
    </row>
    <row r="4" ht="32" customHeight="1">
      <c r="A4" s="32" t="inlineStr">
        <is>
          <t>Registros</t>
        </is>
      </c>
      <c r="B4" s="33" t="inlineStr">
        <is>
          <t>Cadastro completo de entrada e saída de veículos: placa, modelo, motorista, setor/destino, datas e horários de entrada/saída, km e observações.</t>
        </is>
      </c>
    </row>
    <row r="5" ht="32" customHeight="1">
      <c r="A5" s="34" t="inlineStr">
        <is>
          <t>Km Rodado</t>
        </is>
      </c>
      <c r="B5" s="35" t="inlineStr">
        <is>
          <t>Calculado automaticamente como Km Saída menos Km Entrada. Fica em branco enquanto o veículo não sair.</t>
        </is>
      </c>
    </row>
    <row r="6" ht="32" customHeight="1">
      <c r="A6" s="32" t="inlineStr">
        <is>
          <t>Status</t>
        </is>
      </c>
      <c r="B6" s="33" t="inlineStr">
        <is>
          <t>Calculado automaticamente: 'No Pátio' se não houver Data de Saída preenchida, ou 'Liberado' caso contrário.</t>
        </is>
      </c>
    </row>
    <row r="7" ht="32" customHeight="1">
      <c r="A7" s="34" t="inlineStr">
        <is>
          <t>Tempo Pátio (h)</t>
        </is>
      </c>
      <c r="B7" s="35" t="inlineStr">
        <is>
          <t>Calcula o tempo total de permanência do veículo em horas, combinando data e hora de entrada e saída.</t>
        </is>
      </c>
    </row>
    <row r="8" ht="32" customHeight="1">
      <c r="A8" s="32" t="inlineStr">
        <is>
          <t>Setor/Destino</t>
        </is>
      </c>
      <c r="B8" s="33" t="inlineStr">
        <is>
          <t>Selecione um valor da lista suspensa (validação de dados) para manter a padronização dos registros.</t>
        </is>
      </c>
    </row>
    <row r="9" ht="32" customHeight="1">
      <c r="A9" s="34" t="inlineStr">
        <is>
          <t>Consulta por Placa</t>
        </is>
      </c>
      <c r="B9" s="35" t="inlineStr">
        <is>
          <t>Digite uma placa na célula amarela para localizar automaticamente o motorista correspondente via VLOOKUP.</t>
        </is>
      </c>
    </row>
    <row r="10" ht="32" customHeight="1">
      <c r="A10" s="32" t="inlineStr">
        <is>
          <t>Painel</t>
        </is>
      </c>
      <c r="B10" s="33" t="inlineStr">
        <is>
          <t>Mostra indicadores-chave (KPIs), gráfico de barras por setor/destino e gráfico de pizza por status dos veículos.</t>
        </is>
      </c>
    </row>
    <row r="11" ht="32" customHeight="1">
      <c r="A11" s="34" t="inlineStr">
        <is>
          <t>Cores</t>
        </is>
      </c>
      <c r="B11" s="35" t="inlineStr">
        <is>
          <t>Células amarelas (#FFFBEB) indicam campos editáveis. Vermelho indica veículo no pátio; verde indica veículo liberado.</t>
        </is>
      </c>
    </row>
    <row r="12" ht="32" customHeight="1">
      <c r="A12" s="32" t="inlineStr">
        <is>
          <t>Atualização</t>
        </is>
      </c>
      <c r="B12" s="33" t="inlineStr">
        <is>
          <t>Basta preencher novas linhas na aba Registros seguindo o mesmo padrão; os totais e gráficos do Painel se atualizam automaticamente.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2026-07-15T13:11:27Z</dcterms:created>
  <dcterms:modified xmlns:dcterms="http://purl.org/dc/terms/" xmlns:xsi="http://www.w3.org/2001/XMLSchema-instance" xsi:type="dcterms:W3CDTF">2026-07-15T13:11:27Z</dcterms:modified>
</cp:coreProperties>
</file>