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'Lançamentos'!$A$1:$S$101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&quot; #.##0,00"/>
    <numFmt numFmtId="165" formatCode="dd/mm/yyyy"/>
    <numFmt numFmtId="166" formatCode="0,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334155"/>
      <sz val="10"/>
    </font>
    <font>
      <name val="Calibri"/>
      <b val="1"/>
      <color rgb="00FFFFFF"/>
      <sz val="16"/>
    </font>
    <font>
      <name val="Calibri"/>
      <b val="1"/>
      <color rgb="00334155"/>
      <sz val="10"/>
    </font>
    <font>
      <name val="Calibri"/>
      <color rgb="00334155"/>
      <sz val="11"/>
    </font>
  </fonts>
  <fills count="7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EA580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49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1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22C55E"/>
        <sz val="10"/>
      </font>
    </dxf>
    <dxf>
      <font>
        <name val="Calibri"/>
        <b val="1"/>
        <color rgb="00DC2626"/>
        <sz val="10"/>
      </font>
    </dxf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Entradas x saídas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'Resumo'!B14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'Resumo'!$A$15:$A$16</f>
            </numRef>
          </cat>
          <val>
            <numRef>
              <f>'Resumo'!$B$15:$B$16</f>
            </numRef>
          </val>
        </ser>
        <ser>
          <idx val="1"/>
          <order val="1"/>
          <tx>
            <strRef>
              <f>'Resumo'!C14</f>
            </strRef>
          </tx>
          <spPr>
            <a:solidFill xmlns:a="http://schemas.openxmlformats.org/drawingml/2006/main">
              <a:srgbClr val="334155"/>
            </a:solidFill>
            <a:ln xmlns:a="http://schemas.openxmlformats.org/drawingml/2006/main">
              <a:prstDash val="solid"/>
            </a:ln>
          </spPr>
          <cat>
            <numRef>
              <f>'Resumo'!$A$15:$A$16</f>
            </numRef>
          </cat>
          <val>
            <numRef>
              <f>'Resumo'!$C$15:$C$16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saídas</a:t>
            </a:r>
          </a:p>
        </rich>
      </tx>
    </title>
    <plotArea>
      <pieChart>
        <varyColors val="1"/>
        <ser>
          <idx val="0"/>
          <order val="0"/>
          <tx>
            <strRef>
              <f>'Resumo'!K20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'Resumo'!$J$21:$J$27</f>
            </numRef>
          </cat>
          <val>
            <numRef>
              <f>'Resumo'!$K$21:$K$27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do saldo acumulado</a:t>
            </a:r>
          </a:p>
        </rich>
      </tx>
    </title>
    <plotArea>
      <lineChart>
        <grouping val="standard"/>
        <ser>
          <idx val="0"/>
          <order val="0"/>
          <tx>
            <strRef>
              <f>'Lançamentos'!Q1</f>
            </strRef>
          </tx>
          <spPr>
            <a:ln xmlns:a="http://schemas.openxmlformats.org/drawingml/2006/main">
              <a:solidFill>
                <a:srgbClr val="EA580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'Lançamentos'!$B$2:$B$101</f>
            </numRef>
          </cat>
          <val>
            <numRef>
              <f>'Lançamentos'!$Q$2:$Q$101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Saldo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2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20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22" customWidth="1" min="4" max="4"/>
    <col width="34" customWidth="1" min="5" max="5"/>
    <col width="25" customWidth="1" min="6" max="6"/>
    <col width="18" customWidth="1" min="7" max="7"/>
    <col width="19" customWidth="1" min="8" max="8"/>
    <col width="21" customWidth="1" min="9" max="9"/>
    <col width="19" customWidth="1" min="10" max="10"/>
    <col width="16" customWidth="1" min="11" max="11"/>
    <col width="16" customWidth="1" min="12" max="12"/>
    <col width="13" customWidth="1" min="13" max="13"/>
    <col width="22" customWidth="1" min="14" max="14"/>
    <col width="16" customWidth="1" min="15" max="15"/>
    <col width="16" customWidth="1" min="16" max="16"/>
    <col width="18" customWidth="1" min="17" max="17"/>
    <col width="12" customWidth="1" min="18" max="18"/>
    <col width="31" customWidth="1" min="19" max="19"/>
  </cols>
  <sheetData>
    <row r="1" ht="28" customHeight="1">
      <c r="A1" s="1" t="inlineStr">
        <is>
          <t>ID</t>
        </is>
      </c>
      <c r="B1" s="1" t="inlineStr">
        <is>
          <t>Data</t>
        </is>
      </c>
      <c r="C1" s="1" t="inlineStr">
        <is>
          <t>Tipo</t>
        </is>
      </c>
      <c r="D1" s="1" t="inlineStr">
        <is>
          <t>Categoria</t>
        </is>
      </c>
      <c r="E1" s="1" t="inlineStr">
        <is>
          <t>Descrição</t>
        </is>
      </c>
      <c r="F1" s="1" t="inlineStr">
        <is>
          <t>Cliente/Fornecedor</t>
        </is>
      </c>
      <c r="G1" s="1" t="inlineStr">
        <is>
          <t>CNPJ/CPF</t>
        </is>
      </c>
      <c r="H1" s="1" t="inlineStr">
        <is>
          <t>NF-e / Documento</t>
        </is>
      </c>
      <c r="I1" s="1" t="inlineStr">
        <is>
          <t>Forma de pagamento</t>
        </is>
      </c>
      <c r="J1" s="1" t="inlineStr">
        <is>
          <t>Centro de custo</t>
        </is>
      </c>
      <c r="K1" s="1" t="inlineStr">
        <is>
          <t>Valor previsto</t>
        </is>
      </c>
      <c r="L1" s="1" t="inlineStr">
        <is>
          <t>Valor realizado</t>
        </is>
      </c>
      <c r="M1" s="1" t="inlineStr">
        <is>
          <t>Status</t>
        </is>
      </c>
      <c r="N1" s="1" t="inlineStr">
        <is>
          <t>Grupo financeiro</t>
        </is>
      </c>
      <c r="O1" s="1" t="inlineStr">
        <is>
          <t>Entrada</t>
        </is>
      </c>
      <c r="P1" s="1" t="inlineStr">
        <is>
          <t>Saída</t>
        </is>
      </c>
      <c r="Q1" s="1" t="inlineStr">
        <is>
          <t>Saldo acumulado</t>
        </is>
      </c>
      <c r="R1" s="1" t="inlineStr">
        <is>
          <t>Mês</t>
        </is>
      </c>
      <c r="S1" s="1" t="inlineStr">
        <is>
          <t>Observações</t>
        </is>
      </c>
    </row>
    <row r="2">
      <c r="A2" s="2">
        <f>IF(B2="","",COUNTA($B$2:B2))</f>
        <v/>
      </c>
      <c r="B2" s="3" t="n">
        <v>46027</v>
      </c>
      <c r="C2" s="4" t="inlineStr">
        <is>
          <t>Entrada</t>
        </is>
      </c>
      <c r="D2" s="5" t="inlineStr">
        <is>
          <t>Vendas</t>
        </is>
      </c>
      <c r="E2" s="5" t="inlineStr">
        <is>
          <t>Recebimento de contrato em São Paulo</t>
        </is>
      </c>
      <c r="F2" s="5" t="inlineStr">
        <is>
          <t>João Silva</t>
        </is>
      </c>
      <c r="G2" s="6" t="inlineStr">
        <is>
          <t>123.456.789-09</t>
        </is>
      </c>
      <c r="H2" s="5" t="inlineStr">
        <is>
          <t>NF-e 2026-00125</t>
        </is>
      </c>
      <c r="I2" s="4" t="inlineStr">
        <is>
          <t>PIX</t>
        </is>
      </c>
      <c r="J2" s="4" t="inlineStr">
        <is>
          <t>Comercial</t>
        </is>
      </c>
      <c r="K2" s="7" t="n">
        <v>15000</v>
      </c>
      <c r="L2" s="7" t="n">
        <v>15000</v>
      </c>
      <c r="M2" s="4" t="inlineStr">
        <is>
          <t>Realizado</t>
        </is>
      </c>
      <c r="N2" s="2" t="inlineStr">
        <is>
          <t>Cliente recorrente</t>
        </is>
      </c>
      <c r="O2" s="8">
        <f>IF(B2="","",IF(C2="Entrada",L2,0))</f>
        <v/>
      </c>
      <c r="P2" s="8">
        <f>IF(B2="","",IF(C2="Saída",L2,0))</f>
        <v/>
      </c>
      <c r="Q2" s="8">
        <f>IF(B2="","",O2-P2)</f>
        <v/>
      </c>
      <c r="R2" s="2">
        <f>IF(B2="","",TEXT(B2,"mm/yyyy"))</f>
        <v/>
      </c>
      <c r="S2" s="9" t="n"/>
    </row>
    <row r="3">
      <c r="A3" s="10">
        <f>IF(B3="","",COUNTA($B$2:B3))</f>
        <v/>
      </c>
      <c r="B3" s="3" t="n">
        <v>46030</v>
      </c>
      <c r="C3" s="4" t="inlineStr">
        <is>
          <t>Entrada</t>
        </is>
      </c>
      <c r="D3" s="5" t="inlineStr">
        <is>
          <t>Serviços</t>
        </is>
      </c>
      <c r="E3" s="5" t="inlineStr">
        <is>
          <t>Consultoria estratégica em Campinas</t>
        </is>
      </c>
      <c r="F3" s="5" t="inlineStr">
        <is>
          <t>Maria Oliveira</t>
        </is>
      </c>
      <c r="G3" s="6" t="inlineStr">
        <is>
          <t>987.654.321-00</t>
        </is>
      </c>
      <c r="H3" s="5" t="inlineStr">
        <is>
          <t>NF-e 2026-00126</t>
        </is>
      </c>
      <c r="I3" s="4" t="inlineStr">
        <is>
          <t>Transferência</t>
        </is>
      </c>
      <c r="J3" s="4" t="inlineStr">
        <is>
          <t>Serviços</t>
        </is>
      </c>
      <c r="K3" s="7" t="n">
        <v>9800</v>
      </c>
      <c r="L3" s="7" t="n">
        <v>9800</v>
      </c>
      <c r="M3" s="4" t="inlineStr">
        <is>
          <t>Realizado</t>
        </is>
      </c>
      <c r="N3" s="10" t="inlineStr">
        <is>
          <t>Projeto concluído</t>
        </is>
      </c>
      <c r="O3" s="11">
        <f>IF(B3="","",IF(C3="Entrada",L3,0))</f>
        <v/>
      </c>
      <c r="P3" s="11">
        <f>IF(B3="","",IF(C3="Saída",L3,0))</f>
        <v/>
      </c>
      <c r="Q3" s="11">
        <f>IF(B3="","",Q2+O3-P3)</f>
        <v/>
      </c>
      <c r="R3" s="10">
        <f>IF(B3="","",TEXT(B3,"mm/yyyy"))</f>
        <v/>
      </c>
      <c r="S3" s="12" t="n"/>
    </row>
    <row r="4">
      <c r="A4" s="2">
        <f>IF(B4="","",COUNTA($B$2:B4))</f>
        <v/>
      </c>
      <c r="B4" s="3" t="n">
        <v>46034</v>
      </c>
      <c r="C4" s="4" t="inlineStr">
        <is>
          <t>Entrada</t>
        </is>
      </c>
      <c r="D4" s="5" t="inlineStr">
        <is>
          <t>Vendas</t>
        </is>
      </c>
      <c r="E4" s="5" t="inlineStr">
        <is>
          <t>Venda corporativa em Belo Horizonte</t>
        </is>
      </c>
      <c r="F4" s="5" t="inlineStr">
        <is>
          <t>Empresa Alfa Ltda.</t>
        </is>
      </c>
      <c r="G4" s="6" t="inlineStr">
        <is>
          <t>12.345.678/0001-90</t>
        </is>
      </c>
      <c r="H4" s="5" t="inlineStr">
        <is>
          <t>NF-e 2026-00127</t>
        </is>
      </c>
      <c r="I4" s="4" t="inlineStr">
        <is>
          <t>Boleto</t>
        </is>
      </c>
      <c r="J4" s="4" t="inlineStr">
        <is>
          <t>Comercial</t>
        </is>
      </c>
      <c r="K4" s="7" t="n">
        <v>18500</v>
      </c>
      <c r="L4" s="7" t="n"/>
      <c r="M4" s="4" t="inlineStr">
        <is>
          <t>Previsto</t>
        </is>
      </c>
      <c r="N4" s="2" t="inlineStr">
        <is>
          <t>Acompanhar vencimento</t>
        </is>
      </c>
      <c r="O4" s="8">
        <f>IF(B4="","",IF(C4="Entrada",L4,0))</f>
        <v/>
      </c>
      <c r="P4" s="8">
        <f>IF(B4="","",IF(C4="Saída",L4,0))</f>
        <v/>
      </c>
      <c r="Q4" s="8">
        <f>IF(B4="","",Q3+O4-P4)</f>
        <v/>
      </c>
      <c r="R4" s="2">
        <f>IF(B4="","",TEXT(B4,"mm/yyyy"))</f>
        <v/>
      </c>
      <c r="S4" s="9" t="n"/>
    </row>
    <row r="5">
      <c r="A5" s="10">
        <f>IF(B5="","",COUNTA($B$2:B5))</f>
        <v/>
      </c>
      <c r="B5" s="3" t="n">
        <v>46037</v>
      </c>
      <c r="C5" s="4" t="inlineStr">
        <is>
          <t>Saída</t>
        </is>
      </c>
      <c r="D5" s="5" t="inlineStr">
        <is>
          <t>Fornecedores</t>
        </is>
      </c>
      <c r="E5" s="5" t="inlineStr">
        <is>
          <t>Compra de insumos para operação em São Paulo</t>
        </is>
      </c>
      <c r="F5" s="5" t="inlineStr">
        <is>
          <t>Distribuidora São Paulo</t>
        </is>
      </c>
      <c r="G5" s="6" t="inlineStr">
        <is>
          <t>45.678.901/0001-22</t>
        </is>
      </c>
      <c r="H5" s="5" t="inlineStr">
        <is>
          <t>NF-e 2026-08451</t>
        </is>
      </c>
      <c r="I5" s="4" t="inlineStr">
        <is>
          <t>Boleto</t>
        </is>
      </c>
      <c r="J5" s="4" t="inlineStr">
        <is>
          <t>Operacional</t>
        </is>
      </c>
      <c r="K5" s="7" t="n">
        <v>12000</v>
      </c>
      <c r="L5" s="7" t="n">
        <v>12000</v>
      </c>
      <c r="M5" s="4" t="inlineStr">
        <is>
          <t>Realizado</t>
        </is>
      </c>
      <c r="N5" s="10" t="inlineStr">
        <is>
          <t>Pagamento conciliado</t>
        </is>
      </c>
      <c r="O5" s="11">
        <f>IF(B5="","",IF(C5="Entrada",L5,0))</f>
        <v/>
      </c>
      <c r="P5" s="11">
        <f>IF(B5="","",IF(C5="Saída",L5,0))</f>
        <v/>
      </c>
      <c r="Q5" s="11">
        <f>IF(B5="","",Q4+O5-P5)</f>
        <v/>
      </c>
      <c r="R5" s="10">
        <f>IF(B5="","",TEXT(B5,"mm/yyyy"))</f>
        <v/>
      </c>
      <c r="S5" s="12" t="n"/>
    </row>
    <row r="6">
      <c r="A6" s="2">
        <f>IF(B6="","",COUNTA($B$2:B6))</f>
        <v/>
      </c>
      <c r="B6" s="3" t="n">
        <v>46042</v>
      </c>
      <c r="C6" s="4" t="inlineStr">
        <is>
          <t>Saída</t>
        </is>
      </c>
      <c r="D6" s="5" t="inlineStr">
        <is>
          <t>Folha de pagamento</t>
        </is>
      </c>
      <c r="E6" s="5" t="inlineStr">
        <is>
          <t>Folha mensal da equipe de Campinas</t>
        </is>
      </c>
      <c r="F6" s="5" t="inlineStr">
        <is>
          <t>Equipe interna</t>
        </is>
      </c>
      <c r="G6" s="6" t="inlineStr">
        <is>
          <t>00.000.000/0001-00</t>
        </is>
      </c>
      <c r="H6" s="5" t="inlineStr">
        <is>
          <t>Comprovante 2026-011</t>
        </is>
      </c>
      <c r="I6" s="4" t="inlineStr">
        <is>
          <t>Transferência</t>
        </is>
      </c>
      <c r="J6" s="4" t="inlineStr">
        <is>
          <t>Pessoal</t>
        </is>
      </c>
      <c r="K6" s="7" t="n">
        <v>15800</v>
      </c>
      <c r="L6" s="7" t="n">
        <v>15800</v>
      </c>
      <c r="M6" s="4" t="inlineStr">
        <is>
          <t>Realizado</t>
        </is>
      </c>
      <c r="N6" s="2" t="inlineStr">
        <is>
          <t>Inclui encargos</t>
        </is>
      </c>
      <c r="O6" s="8">
        <f>IF(B6="","",IF(C6="Entrada",L6,0))</f>
        <v/>
      </c>
      <c r="P6" s="8">
        <f>IF(B6="","",IF(C6="Saída",L6,0))</f>
        <v/>
      </c>
      <c r="Q6" s="8">
        <f>IF(B6="","",Q5+O6-P6)</f>
        <v/>
      </c>
      <c r="R6" s="2">
        <f>IF(B6="","",TEXT(B6,"mm/yyyy"))</f>
        <v/>
      </c>
      <c r="S6" s="9" t="n"/>
    </row>
    <row r="7">
      <c r="A7" s="10">
        <f>IF(B7="","",COUNTA($B$2:B7))</f>
        <v/>
      </c>
      <c r="B7" s="3" t="n">
        <v>46047</v>
      </c>
      <c r="C7" s="4" t="inlineStr">
        <is>
          <t>Saída</t>
        </is>
      </c>
      <c r="D7" s="5" t="inlineStr">
        <is>
          <t>Aluguel</t>
        </is>
      </c>
      <c r="E7" s="5" t="inlineStr">
        <is>
          <t>Locação do escritório de Curitiba</t>
        </is>
      </c>
      <c r="F7" s="5" t="inlineStr">
        <is>
          <t>Imobiliária Curitiba</t>
        </is>
      </c>
      <c r="G7" s="6" t="inlineStr">
        <is>
          <t>21.987.654/0001-33</t>
        </is>
      </c>
      <c r="H7" s="5" t="inlineStr">
        <is>
          <t>Boleto 2026-7721</t>
        </is>
      </c>
      <c r="I7" s="4" t="inlineStr">
        <is>
          <t>Boleto</t>
        </is>
      </c>
      <c r="J7" s="4" t="inlineStr">
        <is>
          <t>Administrativo</t>
        </is>
      </c>
      <c r="K7" s="7" t="n">
        <v>6500</v>
      </c>
      <c r="L7" s="7" t="n">
        <v>6500</v>
      </c>
      <c r="M7" s="4" t="inlineStr">
        <is>
          <t>Realizado</t>
        </is>
      </c>
      <c r="N7" s="10" t="inlineStr">
        <is>
          <t>Contrato mensal</t>
        </is>
      </c>
      <c r="O7" s="11">
        <f>IF(B7="","",IF(C7="Entrada",L7,0))</f>
        <v/>
      </c>
      <c r="P7" s="11">
        <f>IF(B7="","",IF(C7="Saída",L7,0))</f>
        <v/>
      </c>
      <c r="Q7" s="11">
        <f>IF(B7="","",Q6+O7-P7)</f>
        <v/>
      </c>
      <c r="R7" s="10">
        <f>IF(B7="","",TEXT(B7,"mm/yyyy"))</f>
        <v/>
      </c>
      <c r="S7" s="12" t="n"/>
    </row>
    <row r="8">
      <c r="A8" s="2">
        <f>IF(B8="","",COUNTA($B$2:B8))</f>
        <v/>
      </c>
      <c r="B8" s="3" t="n">
        <v>46056</v>
      </c>
      <c r="C8" s="4" t="inlineStr">
        <is>
          <t>Saída</t>
        </is>
      </c>
      <c r="D8" s="5" t="inlineStr">
        <is>
          <t>Marketing</t>
        </is>
      </c>
      <c r="E8" s="5" t="inlineStr">
        <is>
          <t>Campanha digital no Rio de Janeiro</t>
        </is>
      </c>
      <c r="F8" s="5" t="inlineStr">
        <is>
          <t>Agência Horizonte</t>
        </is>
      </c>
      <c r="G8" s="6" t="inlineStr">
        <is>
          <t>34.567.890/0001-11</t>
        </is>
      </c>
      <c r="H8" s="5" t="inlineStr">
        <is>
          <t>NF-e 2026-03560</t>
        </is>
      </c>
      <c r="I8" s="4" t="inlineStr">
        <is>
          <t>Cartão</t>
        </is>
      </c>
      <c r="J8" s="4" t="inlineStr">
        <is>
          <t>Comercial</t>
        </is>
      </c>
      <c r="K8" s="7" t="n">
        <v>4200</v>
      </c>
      <c r="L8" s="7" t="n"/>
      <c r="M8" s="4" t="inlineStr">
        <is>
          <t>Atrasado</t>
        </is>
      </c>
      <c r="N8" s="2" t="inlineStr">
        <is>
          <t>Renegociar pagamento</t>
        </is>
      </c>
      <c r="O8" s="8">
        <f>IF(B8="","",IF(C8="Entrada",L8,0))</f>
        <v/>
      </c>
      <c r="P8" s="8">
        <f>IF(B8="","",IF(C8="Saída",L8,0))</f>
        <v/>
      </c>
      <c r="Q8" s="8">
        <f>IF(B8="","",Q7+O8-P8)</f>
        <v/>
      </c>
      <c r="R8" s="2">
        <f>IF(B8="","",TEXT(B8,"mm/yyyy"))</f>
        <v/>
      </c>
      <c r="S8" s="9" t="n"/>
    </row>
    <row r="9">
      <c r="A9" s="10">
        <f>IF(B9="","",COUNTA($B$2:B9))</f>
        <v/>
      </c>
      <c r="B9" s="3" t="n">
        <v>46063</v>
      </c>
      <c r="C9" s="4" t="inlineStr">
        <is>
          <t>Saída</t>
        </is>
      </c>
      <c r="D9" s="5" t="inlineStr">
        <is>
          <t>Impostos</t>
        </is>
      </c>
      <c r="E9" s="5" t="inlineStr">
        <is>
          <t>DAS do Simples Nacional</t>
        </is>
      </c>
      <c r="F9" s="5" t="inlineStr">
        <is>
          <t>Receita Federal</t>
        </is>
      </c>
      <c r="G9" s="6" t="inlineStr">
        <is>
          <t>00.394.460/0058-87</t>
        </is>
      </c>
      <c r="H9" s="5" t="inlineStr">
        <is>
          <t>DAS 2026-02</t>
        </is>
      </c>
      <c r="I9" s="4" t="inlineStr">
        <is>
          <t>PIX</t>
        </is>
      </c>
      <c r="J9" s="4" t="inlineStr">
        <is>
          <t>Tributário</t>
        </is>
      </c>
      <c r="K9" s="7" t="n">
        <v>3050</v>
      </c>
      <c r="L9" s="7" t="n">
        <v>3050</v>
      </c>
      <c r="M9" s="4" t="inlineStr">
        <is>
          <t>Realizado</t>
        </is>
      </c>
      <c r="N9" s="10" t="inlineStr">
        <is>
          <t>Guia quitada</t>
        </is>
      </c>
      <c r="O9" s="11">
        <f>IF(B9="","",IF(C9="Entrada",L9,0))</f>
        <v/>
      </c>
      <c r="P9" s="11">
        <f>IF(B9="","",IF(C9="Saída",L9,0))</f>
        <v/>
      </c>
      <c r="Q9" s="11">
        <f>IF(B9="","",Q8+O9-P9)</f>
        <v/>
      </c>
      <c r="R9" s="10">
        <f>IF(B9="","",TEXT(B9,"mm/yyyy"))</f>
        <v/>
      </c>
      <c r="S9" s="12" t="n"/>
    </row>
    <row r="10">
      <c r="A10" s="2">
        <f>IF(B10="","",COUNTA($B$2:B10))</f>
        <v/>
      </c>
      <c r="B10" s="3" t="n">
        <v>46071</v>
      </c>
      <c r="C10" s="4" t="inlineStr">
        <is>
          <t>Saída</t>
        </is>
      </c>
      <c r="D10" s="5" t="inlineStr">
        <is>
          <t>Energia elétrica</t>
        </is>
      </c>
      <c r="E10" s="5" t="inlineStr">
        <is>
          <t>Fatura de energia da unidade de Belo Horizonte</t>
        </is>
      </c>
      <c r="F10" s="5" t="inlineStr">
        <is>
          <t>Energia Minas</t>
        </is>
      </c>
      <c r="G10" s="6" t="inlineStr">
        <is>
          <t>56.789.012/0001-44</t>
        </is>
      </c>
      <c r="H10" s="5" t="inlineStr">
        <is>
          <t>Boleto 2026-2208</t>
        </is>
      </c>
      <c r="I10" s="4" t="inlineStr">
        <is>
          <t>Boleto</t>
        </is>
      </c>
      <c r="J10" s="4" t="inlineStr">
        <is>
          <t>Estrutura</t>
        </is>
      </c>
      <c r="K10" s="7" t="n">
        <v>850</v>
      </c>
      <c r="L10" s="7" t="n"/>
      <c r="M10" s="4" t="inlineStr">
        <is>
          <t>Previsto</t>
        </is>
      </c>
      <c r="N10" s="2" t="inlineStr">
        <is>
          <t>Vencimento em aberto</t>
        </is>
      </c>
      <c r="O10" s="8">
        <f>IF(B10="","",IF(C10="Entrada",L10,0))</f>
        <v/>
      </c>
      <c r="P10" s="8">
        <f>IF(B10="","",IF(C10="Saída",L10,0))</f>
        <v/>
      </c>
      <c r="Q10" s="8">
        <f>IF(B10="","",Q9+O10-P10)</f>
        <v/>
      </c>
      <c r="R10" s="2">
        <f>IF(B10="","",TEXT(B10,"mm/yyyy"))</f>
        <v/>
      </c>
      <c r="S10" s="9" t="n"/>
    </row>
    <row r="11">
      <c r="A11" s="10">
        <f>IF(B11="","",COUNTA($B$2:B11))</f>
        <v/>
      </c>
      <c r="B11" s="3" t="n">
        <v>46081</v>
      </c>
      <c r="C11" s="4" t="inlineStr">
        <is>
          <t>Saída</t>
        </is>
      </c>
      <c r="D11" s="5" t="inlineStr">
        <is>
          <t>Materiais</t>
        </is>
      </c>
      <c r="E11" s="5" t="inlineStr">
        <is>
          <t>Compra de materiais para Porto Alegre</t>
        </is>
      </c>
      <c r="F11" s="5" t="inlineStr">
        <is>
          <t>Carlos Pereira</t>
        </is>
      </c>
      <c r="G11" s="6" t="inlineStr">
        <is>
          <t>456.789.123-00</t>
        </is>
      </c>
      <c r="H11" s="5" t="inlineStr">
        <is>
          <t>NF-e 2026-11980</t>
        </is>
      </c>
      <c r="I11" s="4" t="inlineStr">
        <is>
          <t>Dinheiro</t>
        </is>
      </c>
      <c r="J11" s="4" t="inlineStr">
        <is>
          <t>Operacional</t>
        </is>
      </c>
      <c r="K11" s="7" t="n">
        <v>2850</v>
      </c>
      <c r="L11" s="7" t="n">
        <v>2850</v>
      </c>
      <c r="M11" s="4" t="inlineStr">
        <is>
          <t>Realizado</t>
        </is>
      </c>
      <c r="N11" s="10" t="inlineStr">
        <is>
          <t>Compra emergencial</t>
        </is>
      </c>
      <c r="O11" s="11">
        <f>IF(B11="","",IF(C11="Entrada",L11,0))</f>
        <v/>
      </c>
      <c r="P11" s="11">
        <f>IF(B11="","",IF(C11="Saída",L11,0))</f>
        <v/>
      </c>
      <c r="Q11" s="11">
        <f>IF(B11="","",Q10+O11-P11)</f>
        <v/>
      </c>
      <c r="R11" s="10">
        <f>IF(B11="","",TEXT(B11,"mm/yyyy"))</f>
        <v/>
      </c>
      <c r="S11" s="12" t="n"/>
    </row>
    <row r="12">
      <c r="A12" s="2">
        <f>IF(B12="","",COUNTA($B$2:B12))</f>
        <v/>
      </c>
      <c r="B12" s="3" t="n"/>
      <c r="C12" s="4" t="n"/>
      <c r="D12" s="5" t="n"/>
      <c r="E12" s="5" t="n"/>
      <c r="F12" s="5" t="n"/>
      <c r="G12" s="6" t="n"/>
      <c r="H12" s="5" t="n"/>
      <c r="I12" s="4" t="n"/>
      <c r="J12" s="4" t="n"/>
      <c r="K12" s="7" t="n"/>
      <c r="L12" s="7" t="n"/>
      <c r="M12" s="4" t="n"/>
      <c r="N12" s="2">
        <f>IF(D12="","",IFERROR(VLOOKUP(D12,'Resumo'!$J$6:$K$15,2,0),"Não classificado"))</f>
        <v/>
      </c>
      <c r="O12" s="8">
        <f>IF(B12="","",IF(C12="Entrada",L12,0))</f>
        <v/>
      </c>
      <c r="P12" s="8">
        <f>IF(B12="","",IF(C12="Saída",L12,0))</f>
        <v/>
      </c>
      <c r="Q12" s="8">
        <f>IF(B12="","",Q11+O12-P12)</f>
        <v/>
      </c>
      <c r="R12" s="2">
        <f>IF(B12="","",TEXT(B12,"mm/yyyy"))</f>
        <v/>
      </c>
      <c r="S12" s="9" t="n"/>
    </row>
    <row r="13">
      <c r="A13" s="10">
        <f>IF(B13="","",COUNTA($B$2:B13))</f>
        <v/>
      </c>
      <c r="B13" s="3" t="n"/>
      <c r="C13" s="4" t="n"/>
      <c r="D13" s="5" t="n"/>
      <c r="E13" s="5" t="n"/>
      <c r="F13" s="5" t="n"/>
      <c r="G13" s="6" t="n"/>
      <c r="H13" s="5" t="n"/>
      <c r="I13" s="4" t="n"/>
      <c r="J13" s="4" t="n"/>
      <c r="K13" s="7" t="n"/>
      <c r="L13" s="7" t="n"/>
      <c r="M13" s="4" t="n"/>
      <c r="N13" s="10">
        <f>IF(D13="","",IFERROR(VLOOKUP(D13,'Resumo'!$J$6:$K$15,2,0),"Não classificado"))</f>
        <v/>
      </c>
      <c r="O13" s="11">
        <f>IF(B13="","",IF(C13="Entrada",L13,0))</f>
        <v/>
      </c>
      <c r="P13" s="11">
        <f>IF(B13="","",IF(C13="Saída",L13,0))</f>
        <v/>
      </c>
      <c r="Q13" s="11">
        <f>IF(B13="","",Q12+O13-P13)</f>
        <v/>
      </c>
      <c r="R13" s="10">
        <f>IF(B13="","",TEXT(B13,"mm/yyyy"))</f>
        <v/>
      </c>
      <c r="S13" s="12" t="n"/>
    </row>
    <row r="14">
      <c r="A14" s="2">
        <f>IF(B14="","",COUNTA($B$2:B14))</f>
        <v/>
      </c>
      <c r="B14" s="3" t="n"/>
      <c r="C14" s="4" t="n"/>
      <c r="D14" s="5" t="n"/>
      <c r="E14" s="5" t="n"/>
      <c r="F14" s="5" t="n"/>
      <c r="G14" s="6" t="n"/>
      <c r="H14" s="5" t="n"/>
      <c r="I14" s="4" t="n"/>
      <c r="J14" s="4" t="n"/>
      <c r="K14" s="7" t="n"/>
      <c r="L14" s="7" t="n"/>
      <c r="M14" s="4" t="n"/>
      <c r="N14" s="2">
        <f>IF(D14="","",IFERROR(VLOOKUP(D14,'Resumo'!$J$6:$K$15,2,0),"Não classificado"))</f>
        <v/>
      </c>
      <c r="O14" s="8">
        <f>IF(B14="","",IF(C14="Entrada",L14,0))</f>
        <v/>
      </c>
      <c r="P14" s="8">
        <f>IF(B14="","",IF(C14="Saída",L14,0))</f>
        <v/>
      </c>
      <c r="Q14" s="8">
        <f>IF(B14="","",Q13+O14-P14)</f>
        <v/>
      </c>
      <c r="R14" s="2">
        <f>IF(B14="","",TEXT(B14,"mm/yyyy"))</f>
        <v/>
      </c>
      <c r="S14" s="9" t="n"/>
    </row>
    <row r="15">
      <c r="A15" s="10">
        <f>IF(B15="","",COUNTA($B$2:B15))</f>
        <v/>
      </c>
      <c r="B15" s="3" t="n"/>
      <c r="C15" s="4" t="n"/>
      <c r="D15" s="5" t="n"/>
      <c r="E15" s="5" t="n"/>
      <c r="F15" s="5" t="n"/>
      <c r="G15" s="6" t="n"/>
      <c r="H15" s="5" t="n"/>
      <c r="I15" s="4" t="n"/>
      <c r="J15" s="4" t="n"/>
      <c r="K15" s="7" t="n"/>
      <c r="L15" s="7" t="n"/>
      <c r="M15" s="4" t="n"/>
      <c r="N15" s="10">
        <f>IF(D15="","",IFERROR(VLOOKUP(D15,'Resumo'!$J$6:$K$15,2,0),"Não classificado"))</f>
        <v/>
      </c>
      <c r="O15" s="11">
        <f>IF(B15="","",IF(C15="Entrada",L15,0))</f>
        <v/>
      </c>
      <c r="P15" s="11">
        <f>IF(B15="","",IF(C15="Saída",L15,0))</f>
        <v/>
      </c>
      <c r="Q15" s="11">
        <f>IF(B15="","",Q14+O15-P15)</f>
        <v/>
      </c>
      <c r="R15" s="10">
        <f>IF(B15="","",TEXT(B15,"mm/yyyy"))</f>
        <v/>
      </c>
      <c r="S15" s="12" t="n"/>
    </row>
    <row r="16">
      <c r="A16" s="2">
        <f>IF(B16="","",COUNTA($B$2:B16))</f>
        <v/>
      </c>
      <c r="B16" s="3" t="n"/>
      <c r="C16" s="4" t="n"/>
      <c r="D16" s="5" t="n"/>
      <c r="E16" s="5" t="n"/>
      <c r="F16" s="5" t="n"/>
      <c r="G16" s="6" t="n"/>
      <c r="H16" s="5" t="n"/>
      <c r="I16" s="4" t="n"/>
      <c r="J16" s="4" t="n"/>
      <c r="K16" s="7" t="n"/>
      <c r="L16" s="7" t="n"/>
      <c r="M16" s="4" t="n"/>
      <c r="N16" s="2">
        <f>IF(D16="","",IFERROR(VLOOKUP(D16,'Resumo'!$J$6:$K$15,2,0),"Não classificado"))</f>
        <v/>
      </c>
      <c r="O16" s="8">
        <f>IF(B16="","",IF(C16="Entrada",L16,0))</f>
        <v/>
      </c>
      <c r="P16" s="8">
        <f>IF(B16="","",IF(C16="Saída",L16,0))</f>
        <v/>
      </c>
      <c r="Q16" s="8">
        <f>IF(B16="","",Q15+O16-P16)</f>
        <v/>
      </c>
      <c r="R16" s="2">
        <f>IF(B16="","",TEXT(B16,"mm/yyyy"))</f>
        <v/>
      </c>
      <c r="S16" s="9" t="n"/>
    </row>
    <row r="17">
      <c r="A17" s="10">
        <f>IF(B17="","",COUNTA($B$2:B17))</f>
        <v/>
      </c>
      <c r="B17" s="3" t="n"/>
      <c r="C17" s="4" t="n"/>
      <c r="D17" s="5" t="n"/>
      <c r="E17" s="5" t="n"/>
      <c r="F17" s="5" t="n"/>
      <c r="G17" s="6" t="n"/>
      <c r="H17" s="5" t="n"/>
      <c r="I17" s="4" t="n"/>
      <c r="J17" s="4" t="n"/>
      <c r="K17" s="7" t="n"/>
      <c r="L17" s="7" t="n"/>
      <c r="M17" s="4" t="n"/>
      <c r="N17" s="10">
        <f>IF(D17="","",IFERROR(VLOOKUP(D17,'Resumo'!$J$6:$K$15,2,0),"Não classificado"))</f>
        <v/>
      </c>
      <c r="O17" s="11">
        <f>IF(B17="","",IF(C17="Entrada",L17,0))</f>
        <v/>
      </c>
      <c r="P17" s="11">
        <f>IF(B17="","",IF(C17="Saída",L17,0))</f>
        <v/>
      </c>
      <c r="Q17" s="11">
        <f>IF(B17="","",Q16+O17-P17)</f>
        <v/>
      </c>
      <c r="R17" s="10">
        <f>IF(B17="","",TEXT(B17,"mm/yyyy"))</f>
        <v/>
      </c>
      <c r="S17" s="12" t="n"/>
    </row>
    <row r="18">
      <c r="A18" s="2">
        <f>IF(B18="","",COUNTA($B$2:B18))</f>
        <v/>
      </c>
      <c r="B18" s="3" t="n"/>
      <c r="C18" s="4" t="n"/>
      <c r="D18" s="5" t="n"/>
      <c r="E18" s="5" t="n"/>
      <c r="F18" s="5" t="n"/>
      <c r="G18" s="6" t="n"/>
      <c r="H18" s="5" t="n"/>
      <c r="I18" s="4" t="n"/>
      <c r="J18" s="4" t="n"/>
      <c r="K18" s="7" t="n"/>
      <c r="L18" s="7" t="n"/>
      <c r="M18" s="4" t="n"/>
      <c r="N18" s="2">
        <f>IF(D18="","",IFERROR(VLOOKUP(D18,'Resumo'!$J$6:$K$15,2,0),"Não classificado"))</f>
        <v/>
      </c>
      <c r="O18" s="8">
        <f>IF(B18="","",IF(C18="Entrada",L18,0))</f>
        <v/>
      </c>
      <c r="P18" s="8">
        <f>IF(B18="","",IF(C18="Saída",L18,0))</f>
        <v/>
      </c>
      <c r="Q18" s="8">
        <f>IF(B18="","",Q17+O18-P18)</f>
        <v/>
      </c>
      <c r="R18" s="2">
        <f>IF(B18="","",TEXT(B18,"mm/yyyy"))</f>
        <v/>
      </c>
      <c r="S18" s="9" t="n"/>
    </row>
    <row r="19">
      <c r="A19" s="10">
        <f>IF(B19="","",COUNTA($B$2:B19))</f>
        <v/>
      </c>
      <c r="B19" s="3" t="n"/>
      <c r="C19" s="4" t="n"/>
      <c r="D19" s="5" t="n"/>
      <c r="E19" s="5" t="n"/>
      <c r="F19" s="5" t="n"/>
      <c r="G19" s="6" t="n"/>
      <c r="H19" s="5" t="n"/>
      <c r="I19" s="4" t="n"/>
      <c r="J19" s="4" t="n"/>
      <c r="K19" s="7" t="n"/>
      <c r="L19" s="7" t="n"/>
      <c r="M19" s="4" t="n"/>
      <c r="N19" s="10">
        <f>IF(D19="","",IFERROR(VLOOKUP(D19,'Resumo'!$J$6:$K$15,2,0),"Não classificado"))</f>
        <v/>
      </c>
      <c r="O19" s="11">
        <f>IF(B19="","",IF(C19="Entrada",L19,0))</f>
        <v/>
      </c>
      <c r="P19" s="11">
        <f>IF(B19="","",IF(C19="Saída",L19,0))</f>
        <v/>
      </c>
      <c r="Q19" s="11">
        <f>IF(B19="","",Q18+O19-P19)</f>
        <v/>
      </c>
      <c r="R19" s="10">
        <f>IF(B19="","",TEXT(B19,"mm/yyyy"))</f>
        <v/>
      </c>
      <c r="S19" s="12" t="n"/>
    </row>
    <row r="20">
      <c r="A20" s="2">
        <f>IF(B20="","",COUNTA($B$2:B20))</f>
        <v/>
      </c>
      <c r="B20" s="3" t="n"/>
      <c r="C20" s="4" t="n"/>
      <c r="D20" s="5" t="n"/>
      <c r="E20" s="5" t="n"/>
      <c r="F20" s="5" t="n"/>
      <c r="G20" s="6" t="n"/>
      <c r="H20" s="5" t="n"/>
      <c r="I20" s="4" t="n"/>
      <c r="J20" s="4" t="n"/>
      <c r="K20" s="7" t="n"/>
      <c r="L20" s="7" t="n"/>
      <c r="M20" s="4" t="n"/>
      <c r="N20" s="2">
        <f>IF(D20="","",IFERROR(VLOOKUP(D20,'Resumo'!$J$6:$K$15,2,0),"Não classificado"))</f>
        <v/>
      </c>
      <c r="O20" s="8">
        <f>IF(B20="","",IF(C20="Entrada",L20,0))</f>
        <v/>
      </c>
      <c r="P20" s="8">
        <f>IF(B20="","",IF(C20="Saída",L20,0))</f>
        <v/>
      </c>
      <c r="Q20" s="8">
        <f>IF(B20="","",Q19+O20-P20)</f>
        <v/>
      </c>
      <c r="R20" s="2">
        <f>IF(B20="","",TEXT(B20,"mm/yyyy"))</f>
        <v/>
      </c>
      <c r="S20" s="9" t="n"/>
    </row>
    <row r="21">
      <c r="A21" s="10">
        <f>IF(B21="","",COUNTA($B$2:B21))</f>
        <v/>
      </c>
      <c r="B21" s="3" t="n"/>
      <c r="C21" s="4" t="n"/>
      <c r="D21" s="5" t="n"/>
      <c r="E21" s="5" t="n"/>
      <c r="F21" s="5" t="n"/>
      <c r="G21" s="6" t="n"/>
      <c r="H21" s="5" t="n"/>
      <c r="I21" s="4" t="n"/>
      <c r="J21" s="4" t="n"/>
      <c r="K21" s="7" t="n"/>
      <c r="L21" s="7" t="n"/>
      <c r="M21" s="4" t="n"/>
      <c r="N21" s="10">
        <f>IF(D21="","",IFERROR(VLOOKUP(D21,'Resumo'!$J$6:$K$15,2,0),"Não classificado"))</f>
        <v/>
      </c>
      <c r="O21" s="11">
        <f>IF(B21="","",IF(C21="Entrada",L21,0))</f>
        <v/>
      </c>
      <c r="P21" s="11">
        <f>IF(B21="","",IF(C21="Saída",L21,0))</f>
        <v/>
      </c>
      <c r="Q21" s="11">
        <f>IF(B21="","",Q20+O21-P21)</f>
        <v/>
      </c>
      <c r="R21" s="10">
        <f>IF(B21="","",TEXT(B21,"mm/yyyy"))</f>
        <v/>
      </c>
      <c r="S21" s="12" t="n"/>
    </row>
    <row r="22">
      <c r="A22" s="2">
        <f>IF(B22="","",COUNTA($B$2:B22))</f>
        <v/>
      </c>
      <c r="B22" s="3" t="n"/>
      <c r="C22" s="4" t="n"/>
      <c r="D22" s="5" t="n"/>
      <c r="E22" s="5" t="n"/>
      <c r="F22" s="5" t="n"/>
      <c r="G22" s="6" t="n"/>
      <c r="H22" s="5" t="n"/>
      <c r="I22" s="4" t="n"/>
      <c r="J22" s="4" t="n"/>
      <c r="K22" s="7" t="n"/>
      <c r="L22" s="7" t="n"/>
      <c r="M22" s="4" t="n"/>
      <c r="N22" s="2">
        <f>IF(D22="","",IFERROR(VLOOKUP(D22,'Resumo'!$J$6:$K$15,2,0),"Não classificado"))</f>
        <v/>
      </c>
      <c r="O22" s="8">
        <f>IF(B22="","",IF(C22="Entrada",L22,0))</f>
        <v/>
      </c>
      <c r="P22" s="8">
        <f>IF(B22="","",IF(C22="Saída",L22,0))</f>
        <v/>
      </c>
      <c r="Q22" s="8">
        <f>IF(B22="","",Q21+O22-P22)</f>
        <v/>
      </c>
      <c r="R22" s="2">
        <f>IF(B22="","",TEXT(B22,"mm/yyyy"))</f>
        <v/>
      </c>
      <c r="S22" s="9" t="n"/>
    </row>
    <row r="23">
      <c r="A23" s="10">
        <f>IF(B23="","",COUNTA($B$2:B23))</f>
        <v/>
      </c>
      <c r="B23" s="3" t="n"/>
      <c r="C23" s="4" t="n"/>
      <c r="D23" s="5" t="n"/>
      <c r="E23" s="5" t="n"/>
      <c r="F23" s="5" t="n"/>
      <c r="G23" s="6" t="n"/>
      <c r="H23" s="5" t="n"/>
      <c r="I23" s="4" t="n"/>
      <c r="J23" s="4" t="n"/>
      <c r="K23" s="7" t="n"/>
      <c r="L23" s="7" t="n"/>
      <c r="M23" s="4" t="n"/>
      <c r="N23" s="10">
        <f>IF(D23="","",IFERROR(VLOOKUP(D23,'Resumo'!$J$6:$K$15,2,0),"Não classificado"))</f>
        <v/>
      </c>
      <c r="O23" s="11">
        <f>IF(B23="","",IF(C23="Entrada",L23,0))</f>
        <v/>
      </c>
      <c r="P23" s="11">
        <f>IF(B23="","",IF(C23="Saída",L23,0))</f>
        <v/>
      </c>
      <c r="Q23" s="11">
        <f>IF(B23="","",Q22+O23-P23)</f>
        <v/>
      </c>
      <c r="R23" s="10">
        <f>IF(B23="","",TEXT(B23,"mm/yyyy"))</f>
        <v/>
      </c>
      <c r="S23" s="12" t="n"/>
    </row>
    <row r="24">
      <c r="A24" s="2">
        <f>IF(B24="","",COUNTA($B$2:B24))</f>
        <v/>
      </c>
      <c r="B24" s="3" t="n"/>
      <c r="C24" s="4" t="n"/>
      <c r="D24" s="5" t="n"/>
      <c r="E24" s="5" t="n"/>
      <c r="F24" s="5" t="n"/>
      <c r="G24" s="6" t="n"/>
      <c r="H24" s="5" t="n"/>
      <c r="I24" s="4" t="n"/>
      <c r="J24" s="4" t="n"/>
      <c r="K24" s="7" t="n"/>
      <c r="L24" s="7" t="n"/>
      <c r="M24" s="4" t="n"/>
      <c r="N24" s="2">
        <f>IF(D24="","",IFERROR(VLOOKUP(D24,'Resumo'!$J$6:$K$15,2,0),"Não classificado"))</f>
        <v/>
      </c>
      <c r="O24" s="8">
        <f>IF(B24="","",IF(C24="Entrada",L24,0))</f>
        <v/>
      </c>
      <c r="P24" s="8">
        <f>IF(B24="","",IF(C24="Saída",L24,0))</f>
        <v/>
      </c>
      <c r="Q24" s="8">
        <f>IF(B24="","",Q23+O24-P24)</f>
        <v/>
      </c>
      <c r="R24" s="2">
        <f>IF(B24="","",TEXT(B24,"mm/yyyy"))</f>
        <v/>
      </c>
      <c r="S24" s="9" t="n"/>
    </row>
    <row r="25">
      <c r="A25" s="10">
        <f>IF(B25="","",COUNTA($B$2:B25))</f>
        <v/>
      </c>
      <c r="B25" s="3" t="n"/>
      <c r="C25" s="4" t="n"/>
      <c r="D25" s="5" t="n"/>
      <c r="E25" s="5" t="n"/>
      <c r="F25" s="5" t="n"/>
      <c r="G25" s="6" t="n"/>
      <c r="H25" s="5" t="n"/>
      <c r="I25" s="4" t="n"/>
      <c r="J25" s="4" t="n"/>
      <c r="K25" s="7" t="n"/>
      <c r="L25" s="7" t="n"/>
      <c r="M25" s="4" t="n"/>
      <c r="N25" s="10">
        <f>IF(D25="","",IFERROR(VLOOKUP(D25,'Resumo'!$J$6:$K$15,2,0),"Não classificado"))</f>
        <v/>
      </c>
      <c r="O25" s="11">
        <f>IF(B25="","",IF(C25="Entrada",L25,0))</f>
        <v/>
      </c>
      <c r="P25" s="11">
        <f>IF(B25="","",IF(C25="Saída",L25,0))</f>
        <v/>
      </c>
      <c r="Q25" s="11">
        <f>IF(B25="","",Q24+O25-P25)</f>
        <v/>
      </c>
      <c r="R25" s="10">
        <f>IF(B25="","",TEXT(B25,"mm/yyyy"))</f>
        <v/>
      </c>
      <c r="S25" s="12" t="n"/>
    </row>
    <row r="26">
      <c r="A26" s="2">
        <f>IF(B26="","",COUNTA($B$2:B26))</f>
        <v/>
      </c>
      <c r="B26" s="3" t="n"/>
      <c r="C26" s="4" t="n"/>
      <c r="D26" s="5" t="n"/>
      <c r="E26" s="5" t="n"/>
      <c r="F26" s="5" t="n"/>
      <c r="G26" s="6" t="n"/>
      <c r="H26" s="5" t="n"/>
      <c r="I26" s="4" t="n"/>
      <c r="J26" s="4" t="n"/>
      <c r="K26" s="7" t="n"/>
      <c r="L26" s="7" t="n"/>
      <c r="M26" s="4" t="n"/>
      <c r="N26" s="2">
        <f>IF(D26="","",IFERROR(VLOOKUP(D26,'Resumo'!$J$6:$K$15,2,0),"Não classificado"))</f>
        <v/>
      </c>
      <c r="O26" s="8">
        <f>IF(B26="","",IF(C26="Entrada",L26,0))</f>
        <v/>
      </c>
      <c r="P26" s="8">
        <f>IF(B26="","",IF(C26="Saída",L26,0))</f>
        <v/>
      </c>
      <c r="Q26" s="8">
        <f>IF(B26="","",Q25+O26-P26)</f>
        <v/>
      </c>
      <c r="R26" s="2">
        <f>IF(B26="","",TEXT(B26,"mm/yyyy"))</f>
        <v/>
      </c>
      <c r="S26" s="9" t="n"/>
    </row>
    <row r="27">
      <c r="A27" s="10">
        <f>IF(B27="","",COUNTA($B$2:B27))</f>
        <v/>
      </c>
      <c r="B27" s="3" t="n"/>
      <c r="C27" s="4" t="n"/>
      <c r="D27" s="5" t="n"/>
      <c r="E27" s="5" t="n"/>
      <c r="F27" s="5" t="n"/>
      <c r="G27" s="6" t="n"/>
      <c r="H27" s="5" t="n"/>
      <c r="I27" s="4" t="n"/>
      <c r="J27" s="4" t="n"/>
      <c r="K27" s="7" t="n"/>
      <c r="L27" s="7" t="n"/>
      <c r="M27" s="4" t="n"/>
      <c r="N27" s="10">
        <f>IF(D27="","",IFERROR(VLOOKUP(D27,'Resumo'!$J$6:$K$15,2,0),"Não classificado"))</f>
        <v/>
      </c>
      <c r="O27" s="11">
        <f>IF(B27="","",IF(C27="Entrada",L27,0))</f>
        <v/>
      </c>
      <c r="P27" s="11">
        <f>IF(B27="","",IF(C27="Saída",L27,0))</f>
        <v/>
      </c>
      <c r="Q27" s="11">
        <f>IF(B27="","",Q26+O27-P27)</f>
        <v/>
      </c>
      <c r="R27" s="10">
        <f>IF(B27="","",TEXT(B27,"mm/yyyy"))</f>
        <v/>
      </c>
      <c r="S27" s="12" t="n"/>
    </row>
    <row r="28">
      <c r="A28" s="2">
        <f>IF(B28="","",COUNTA($B$2:B28))</f>
        <v/>
      </c>
      <c r="B28" s="3" t="n"/>
      <c r="C28" s="4" t="n"/>
      <c r="D28" s="5" t="n"/>
      <c r="E28" s="5" t="n"/>
      <c r="F28" s="5" t="n"/>
      <c r="G28" s="6" t="n"/>
      <c r="H28" s="5" t="n"/>
      <c r="I28" s="4" t="n"/>
      <c r="J28" s="4" t="n"/>
      <c r="K28" s="7" t="n"/>
      <c r="L28" s="7" t="n"/>
      <c r="M28" s="4" t="n"/>
      <c r="N28" s="2">
        <f>IF(D28="","",IFERROR(VLOOKUP(D28,'Resumo'!$J$6:$K$15,2,0),"Não classificado"))</f>
        <v/>
      </c>
      <c r="O28" s="8">
        <f>IF(B28="","",IF(C28="Entrada",L28,0))</f>
        <v/>
      </c>
      <c r="P28" s="8">
        <f>IF(B28="","",IF(C28="Saída",L28,0))</f>
        <v/>
      </c>
      <c r="Q28" s="8">
        <f>IF(B28="","",Q27+O28-P28)</f>
        <v/>
      </c>
      <c r="R28" s="2">
        <f>IF(B28="","",TEXT(B28,"mm/yyyy"))</f>
        <v/>
      </c>
      <c r="S28" s="9" t="n"/>
    </row>
    <row r="29">
      <c r="A29" s="10">
        <f>IF(B29="","",COUNTA($B$2:B29))</f>
        <v/>
      </c>
      <c r="B29" s="3" t="n"/>
      <c r="C29" s="4" t="n"/>
      <c r="D29" s="5" t="n"/>
      <c r="E29" s="5" t="n"/>
      <c r="F29" s="5" t="n"/>
      <c r="G29" s="6" t="n"/>
      <c r="H29" s="5" t="n"/>
      <c r="I29" s="4" t="n"/>
      <c r="J29" s="4" t="n"/>
      <c r="K29" s="7" t="n"/>
      <c r="L29" s="7" t="n"/>
      <c r="M29" s="4" t="n"/>
      <c r="N29" s="10">
        <f>IF(D29="","",IFERROR(VLOOKUP(D29,'Resumo'!$J$6:$K$15,2,0),"Não classificado"))</f>
        <v/>
      </c>
      <c r="O29" s="11">
        <f>IF(B29="","",IF(C29="Entrada",L29,0))</f>
        <v/>
      </c>
      <c r="P29" s="11">
        <f>IF(B29="","",IF(C29="Saída",L29,0))</f>
        <v/>
      </c>
      <c r="Q29" s="11">
        <f>IF(B29="","",Q28+O29-P29)</f>
        <v/>
      </c>
      <c r="R29" s="10">
        <f>IF(B29="","",TEXT(B29,"mm/yyyy"))</f>
        <v/>
      </c>
      <c r="S29" s="12" t="n"/>
    </row>
    <row r="30">
      <c r="A30" s="2">
        <f>IF(B30="","",COUNTA($B$2:B30))</f>
        <v/>
      </c>
      <c r="B30" s="3" t="n"/>
      <c r="C30" s="4" t="n"/>
      <c r="D30" s="5" t="n"/>
      <c r="E30" s="5" t="n"/>
      <c r="F30" s="5" t="n"/>
      <c r="G30" s="6" t="n"/>
      <c r="H30" s="5" t="n"/>
      <c r="I30" s="4" t="n"/>
      <c r="J30" s="4" t="n"/>
      <c r="K30" s="7" t="n"/>
      <c r="L30" s="7" t="n"/>
      <c r="M30" s="4" t="n"/>
      <c r="N30" s="2">
        <f>IF(D30="","",IFERROR(VLOOKUP(D30,'Resumo'!$J$6:$K$15,2,0),"Não classificado"))</f>
        <v/>
      </c>
      <c r="O30" s="8">
        <f>IF(B30="","",IF(C30="Entrada",L30,0))</f>
        <v/>
      </c>
      <c r="P30" s="8">
        <f>IF(B30="","",IF(C30="Saída",L30,0))</f>
        <v/>
      </c>
      <c r="Q30" s="8">
        <f>IF(B30="","",Q29+O30-P30)</f>
        <v/>
      </c>
      <c r="R30" s="2">
        <f>IF(B30="","",TEXT(B30,"mm/yyyy"))</f>
        <v/>
      </c>
      <c r="S30" s="9" t="n"/>
    </row>
    <row r="31">
      <c r="A31" s="10">
        <f>IF(B31="","",COUNTA($B$2:B31))</f>
        <v/>
      </c>
      <c r="B31" s="3" t="n"/>
      <c r="C31" s="4" t="n"/>
      <c r="D31" s="5" t="n"/>
      <c r="E31" s="5" t="n"/>
      <c r="F31" s="5" t="n"/>
      <c r="G31" s="6" t="n"/>
      <c r="H31" s="5" t="n"/>
      <c r="I31" s="4" t="n"/>
      <c r="J31" s="4" t="n"/>
      <c r="K31" s="7" t="n"/>
      <c r="L31" s="7" t="n"/>
      <c r="M31" s="4" t="n"/>
      <c r="N31" s="10">
        <f>IF(D31="","",IFERROR(VLOOKUP(D31,'Resumo'!$J$6:$K$15,2,0),"Não classificado"))</f>
        <v/>
      </c>
      <c r="O31" s="11">
        <f>IF(B31="","",IF(C31="Entrada",L31,0))</f>
        <v/>
      </c>
      <c r="P31" s="11">
        <f>IF(B31="","",IF(C31="Saída",L31,0))</f>
        <v/>
      </c>
      <c r="Q31" s="11">
        <f>IF(B31="","",Q30+O31-P31)</f>
        <v/>
      </c>
      <c r="R31" s="10">
        <f>IF(B31="","",TEXT(B31,"mm/yyyy"))</f>
        <v/>
      </c>
      <c r="S31" s="12" t="n"/>
    </row>
    <row r="32">
      <c r="A32" s="2">
        <f>IF(B32="","",COUNTA($B$2:B32))</f>
        <v/>
      </c>
      <c r="B32" s="3" t="n"/>
      <c r="C32" s="4" t="n"/>
      <c r="D32" s="5" t="n"/>
      <c r="E32" s="5" t="n"/>
      <c r="F32" s="5" t="n"/>
      <c r="G32" s="6" t="n"/>
      <c r="H32" s="5" t="n"/>
      <c r="I32" s="4" t="n"/>
      <c r="J32" s="4" t="n"/>
      <c r="K32" s="7" t="n"/>
      <c r="L32" s="7" t="n"/>
      <c r="M32" s="4" t="n"/>
      <c r="N32" s="2">
        <f>IF(D32="","",IFERROR(VLOOKUP(D32,'Resumo'!$J$6:$K$15,2,0),"Não classificado"))</f>
        <v/>
      </c>
      <c r="O32" s="8">
        <f>IF(B32="","",IF(C32="Entrada",L32,0))</f>
        <v/>
      </c>
      <c r="P32" s="8">
        <f>IF(B32="","",IF(C32="Saída",L32,0))</f>
        <v/>
      </c>
      <c r="Q32" s="8">
        <f>IF(B32="","",Q31+O32-P32)</f>
        <v/>
      </c>
      <c r="R32" s="2">
        <f>IF(B32="","",TEXT(B32,"mm/yyyy"))</f>
        <v/>
      </c>
      <c r="S32" s="9" t="n"/>
    </row>
    <row r="33">
      <c r="A33" s="10">
        <f>IF(B33="","",COUNTA($B$2:B33))</f>
        <v/>
      </c>
      <c r="B33" s="3" t="n"/>
      <c r="C33" s="4" t="n"/>
      <c r="D33" s="5" t="n"/>
      <c r="E33" s="5" t="n"/>
      <c r="F33" s="5" t="n"/>
      <c r="G33" s="6" t="n"/>
      <c r="H33" s="5" t="n"/>
      <c r="I33" s="4" t="n"/>
      <c r="J33" s="4" t="n"/>
      <c r="K33" s="7" t="n"/>
      <c r="L33" s="7" t="n"/>
      <c r="M33" s="4" t="n"/>
      <c r="N33" s="10">
        <f>IF(D33="","",IFERROR(VLOOKUP(D33,'Resumo'!$J$6:$K$15,2,0),"Não classificado"))</f>
        <v/>
      </c>
      <c r="O33" s="11">
        <f>IF(B33="","",IF(C33="Entrada",L33,0))</f>
        <v/>
      </c>
      <c r="P33" s="11">
        <f>IF(B33="","",IF(C33="Saída",L33,0))</f>
        <v/>
      </c>
      <c r="Q33" s="11">
        <f>IF(B33="","",Q32+O33-P33)</f>
        <v/>
      </c>
      <c r="R33" s="10">
        <f>IF(B33="","",TEXT(B33,"mm/yyyy"))</f>
        <v/>
      </c>
      <c r="S33" s="12" t="n"/>
    </row>
    <row r="34">
      <c r="A34" s="2">
        <f>IF(B34="","",COUNTA($B$2:B34))</f>
        <v/>
      </c>
      <c r="B34" s="3" t="n"/>
      <c r="C34" s="4" t="n"/>
      <c r="D34" s="5" t="n"/>
      <c r="E34" s="5" t="n"/>
      <c r="F34" s="5" t="n"/>
      <c r="G34" s="6" t="n"/>
      <c r="H34" s="5" t="n"/>
      <c r="I34" s="4" t="n"/>
      <c r="J34" s="4" t="n"/>
      <c r="K34" s="7" t="n"/>
      <c r="L34" s="7" t="n"/>
      <c r="M34" s="4" t="n"/>
      <c r="N34" s="2">
        <f>IF(D34="","",IFERROR(VLOOKUP(D34,'Resumo'!$J$6:$K$15,2,0),"Não classificado"))</f>
        <v/>
      </c>
      <c r="O34" s="8">
        <f>IF(B34="","",IF(C34="Entrada",L34,0))</f>
        <v/>
      </c>
      <c r="P34" s="8">
        <f>IF(B34="","",IF(C34="Saída",L34,0))</f>
        <v/>
      </c>
      <c r="Q34" s="8">
        <f>IF(B34="","",Q33+O34-P34)</f>
        <v/>
      </c>
      <c r="R34" s="2">
        <f>IF(B34="","",TEXT(B34,"mm/yyyy"))</f>
        <v/>
      </c>
      <c r="S34" s="9" t="n"/>
    </row>
    <row r="35">
      <c r="A35" s="10">
        <f>IF(B35="","",COUNTA($B$2:B35))</f>
        <v/>
      </c>
      <c r="B35" s="3" t="n"/>
      <c r="C35" s="4" t="n"/>
      <c r="D35" s="5" t="n"/>
      <c r="E35" s="5" t="n"/>
      <c r="F35" s="5" t="n"/>
      <c r="G35" s="6" t="n"/>
      <c r="H35" s="5" t="n"/>
      <c r="I35" s="4" t="n"/>
      <c r="J35" s="4" t="n"/>
      <c r="K35" s="7" t="n"/>
      <c r="L35" s="7" t="n"/>
      <c r="M35" s="4" t="n"/>
      <c r="N35" s="10">
        <f>IF(D35="","",IFERROR(VLOOKUP(D35,'Resumo'!$J$6:$K$15,2,0),"Não classificado"))</f>
        <v/>
      </c>
      <c r="O35" s="11">
        <f>IF(B35="","",IF(C35="Entrada",L35,0))</f>
        <v/>
      </c>
      <c r="P35" s="11">
        <f>IF(B35="","",IF(C35="Saída",L35,0))</f>
        <v/>
      </c>
      <c r="Q35" s="11">
        <f>IF(B35="","",Q34+O35-P35)</f>
        <v/>
      </c>
      <c r="R35" s="10">
        <f>IF(B35="","",TEXT(B35,"mm/yyyy"))</f>
        <v/>
      </c>
      <c r="S35" s="12" t="n"/>
    </row>
    <row r="36">
      <c r="A36" s="2">
        <f>IF(B36="","",COUNTA($B$2:B36))</f>
        <v/>
      </c>
      <c r="B36" s="3" t="n"/>
      <c r="C36" s="4" t="n"/>
      <c r="D36" s="5" t="n"/>
      <c r="E36" s="5" t="n"/>
      <c r="F36" s="5" t="n"/>
      <c r="G36" s="6" t="n"/>
      <c r="H36" s="5" t="n"/>
      <c r="I36" s="4" t="n"/>
      <c r="J36" s="4" t="n"/>
      <c r="K36" s="7" t="n"/>
      <c r="L36" s="7" t="n"/>
      <c r="M36" s="4" t="n"/>
      <c r="N36" s="2">
        <f>IF(D36="","",IFERROR(VLOOKUP(D36,'Resumo'!$J$6:$K$15,2,0),"Não classificado"))</f>
        <v/>
      </c>
      <c r="O36" s="8">
        <f>IF(B36="","",IF(C36="Entrada",L36,0))</f>
        <v/>
      </c>
      <c r="P36" s="8">
        <f>IF(B36="","",IF(C36="Saída",L36,0))</f>
        <v/>
      </c>
      <c r="Q36" s="8">
        <f>IF(B36="","",Q35+O36-P36)</f>
        <v/>
      </c>
      <c r="R36" s="2">
        <f>IF(B36="","",TEXT(B36,"mm/yyyy"))</f>
        <v/>
      </c>
      <c r="S36" s="9" t="n"/>
    </row>
    <row r="37">
      <c r="A37" s="10">
        <f>IF(B37="","",COUNTA($B$2:B37))</f>
        <v/>
      </c>
      <c r="B37" s="3" t="n"/>
      <c r="C37" s="4" t="n"/>
      <c r="D37" s="5" t="n"/>
      <c r="E37" s="5" t="n"/>
      <c r="F37" s="5" t="n"/>
      <c r="G37" s="6" t="n"/>
      <c r="H37" s="5" t="n"/>
      <c r="I37" s="4" t="n"/>
      <c r="J37" s="4" t="n"/>
      <c r="K37" s="7" t="n"/>
      <c r="L37" s="7" t="n"/>
      <c r="M37" s="4" t="n"/>
      <c r="N37" s="10">
        <f>IF(D37="","",IFERROR(VLOOKUP(D37,'Resumo'!$J$6:$K$15,2,0),"Não classificado"))</f>
        <v/>
      </c>
      <c r="O37" s="11">
        <f>IF(B37="","",IF(C37="Entrada",L37,0))</f>
        <v/>
      </c>
      <c r="P37" s="11">
        <f>IF(B37="","",IF(C37="Saída",L37,0))</f>
        <v/>
      </c>
      <c r="Q37" s="11">
        <f>IF(B37="","",Q36+O37-P37)</f>
        <v/>
      </c>
      <c r="R37" s="10">
        <f>IF(B37="","",TEXT(B37,"mm/yyyy"))</f>
        <v/>
      </c>
      <c r="S37" s="12" t="n"/>
    </row>
    <row r="38">
      <c r="A38" s="2">
        <f>IF(B38="","",COUNTA($B$2:B38))</f>
        <v/>
      </c>
      <c r="B38" s="3" t="n"/>
      <c r="C38" s="4" t="n"/>
      <c r="D38" s="5" t="n"/>
      <c r="E38" s="5" t="n"/>
      <c r="F38" s="5" t="n"/>
      <c r="G38" s="6" t="n"/>
      <c r="H38" s="5" t="n"/>
      <c r="I38" s="4" t="n"/>
      <c r="J38" s="4" t="n"/>
      <c r="K38" s="7" t="n"/>
      <c r="L38" s="7" t="n"/>
      <c r="M38" s="4" t="n"/>
      <c r="N38" s="2">
        <f>IF(D38="","",IFERROR(VLOOKUP(D38,'Resumo'!$J$6:$K$15,2,0),"Não classificado"))</f>
        <v/>
      </c>
      <c r="O38" s="8">
        <f>IF(B38="","",IF(C38="Entrada",L38,0))</f>
        <v/>
      </c>
      <c r="P38" s="8">
        <f>IF(B38="","",IF(C38="Saída",L38,0))</f>
        <v/>
      </c>
      <c r="Q38" s="8">
        <f>IF(B38="","",Q37+O38-P38)</f>
        <v/>
      </c>
      <c r="R38" s="2">
        <f>IF(B38="","",TEXT(B38,"mm/yyyy"))</f>
        <v/>
      </c>
      <c r="S38" s="9" t="n"/>
    </row>
    <row r="39">
      <c r="A39" s="10">
        <f>IF(B39="","",COUNTA($B$2:B39))</f>
        <v/>
      </c>
      <c r="B39" s="3" t="n"/>
      <c r="C39" s="4" t="n"/>
      <c r="D39" s="5" t="n"/>
      <c r="E39" s="5" t="n"/>
      <c r="F39" s="5" t="n"/>
      <c r="G39" s="6" t="n"/>
      <c r="H39" s="5" t="n"/>
      <c r="I39" s="4" t="n"/>
      <c r="J39" s="4" t="n"/>
      <c r="K39" s="7" t="n"/>
      <c r="L39" s="7" t="n"/>
      <c r="M39" s="4" t="n"/>
      <c r="N39" s="10">
        <f>IF(D39="","",IFERROR(VLOOKUP(D39,'Resumo'!$J$6:$K$15,2,0),"Não classificado"))</f>
        <v/>
      </c>
      <c r="O39" s="11">
        <f>IF(B39="","",IF(C39="Entrada",L39,0))</f>
        <v/>
      </c>
      <c r="P39" s="11">
        <f>IF(B39="","",IF(C39="Saída",L39,0))</f>
        <v/>
      </c>
      <c r="Q39" s="11">
        <f>IF(B39="","",Q38+O39-P39)</f>
        <v/>
      </c>
      <c r="R39" s="10">
        <f>IF(B39="","",TEXT(B39,"mm/yyyy"))</f>
        <v/>
      </c>
      <c r="S39" s="12" t="n"/>
    </row>
    <row r="40">
      <c r="A40" s="2">
        <f>IF(B40="","",COUNTA($B$2:B40))</f>
        <v/>
      </c>
      <c r="B40" s="3" t="n"/>
      <c r="C40" s="4" t="n"/>
      <c r="D40" s="5" t="n"/>
      <c r="E40" s="5" t="n"/>
      <c r="F40" s="5" t="n"/>
      <c r="G40" s="6" t="n"/>
      <c r="H40" s="5" t="n"/>
      <c r="I40" s="4" t="n"/>
      <c r="J40" s="4" t="n"/>
      <c r="K40" s="7" t="n"/>
      <c r="L40" s="7" t="n"/>
      <c r="M40" s="4" t="n"/>
      <c r="N40" s="2">
        <f>IF(D40="","",IFERROR(VLOOKUP(D40,'Resumo'!$J$6:$K$15,2,0),"Não classificado"))</f>
        <v/>
      </c>
      <c r="O40" s="8">
        <f>IF(B40="","",IF(C40="Entrada",L40,0))</f>
        <v/>
      </c>
      <c r="P40" s="8">
        <f>IF(B40="","",IF(C40="Saída",L40,0))</f>
        <v/>
      </c>
      <c r="Q40" s="8">
        <f>IF(B40="","",Q39+O40-P40)</f>
        <v/>
      </c>
      <c r="R40" s="2">
        <f>IF(B40="","",TEXT(B40,"mm/yyyy"))</f>
        <v/>
      </c>
      <c r="S40" s="9" t="n"/>
    </row>
    <row r="41">
      <c r="A41" s="10">
        <f>IF(B41="","",COUNTA($B$2:B41))</f>
        <v/>
      </c>
      <c r="B41" s="3" t="n"/>
      <c r="C41" s="4" t="n"/>
      <c r="D41" s="5" t="n"/>
      <c r="E41" s="5" t="n"/>
      <c r="F41" s="5" t="n"/>
      <c r="G41" s="6" t="n"/>
      <c r="H41" s="5" t="n"/>
      <c r="I41" s="4" t="n"/>
      <c r="J41" s="4" t="n"/>
      <c r="K41" s="7" t="n"/>
      <c r="L41" s="7" t="n"/>
      <c r="M41" s="4" t="n"/>
      <c r="N41" s="10">
        <f>IF(D41="","",IFERROR(VLOOKUP(D41,'Resumo'!$J$6:$K$15,2,0),"Não classificado"))</f>
        <v/>
      </c>
      <c r="O41" s="11">
        <f>IF(B41="","",IF(C41="Entrada",L41,0))</f>
        <v/>
      </c>
      <c r="P41" s="11">
        <f>IF(B41="","",IF(C41="Saída",L41,0))</f>
        <v/>
      </c>
      <c r="Q41" s="11">
        <f>IF(B41="","",Q40+O41-P41)</f>
        <v/>
      </c>
      <c r="R41" s="10">
        <f>IF(B41="","",TEXT(B41,"mm/yyyy"))</f>
        <v/>
      </c>
      <c r="S41" s="12" t="n"/>
    </row>
    <row r="42">
      <c r="A42" s="2">
        <f>IF(B42="","",COUNTA($B$2:B42))</f>
        <v/>
      </c>
      <c r="B42" s="3" t="n"/>
      <c r="C42" s="4" t="n"/>
      <c r="D42" s="5" t="n"/>
      <c r="E42" s="5" t="n"/>
      <c r="F42" s="5" t="n"/>
      <c r="G42" s="6" t="n"/>
      <c r="H42" s="5" t="n"/>
      <c r="I42" s="4" t="n"/>
      <c r="J42" s="4" t="n"/>
      <c r="K42" s="7" t="n"/>
      <c r="L42" s="7" t="n"/>
      <c r="M42" s="4" t="n"/>
      <c r="N42" s="2">
        <f>IF(D42="","",IFERROR(VLOOKUP(D42,'Resumo'!$J$6:$K$15,2,0),"Não classificado"))</f>
        <v/>
      </c>
      <c r="O42" s="8">
        <f>IF(B42="","",IF(C42="Entrada",L42,0))</f>
        <v/>
      </c>
      <c r="P42" s="8">
        <f>IF(B42="","",IF(C42="Saída",L42,0))</f>
        <v/>
      </c>
      <c r="Q42" s="8">
        <f>IF(B42="","",Q41+O42-P42)</f>
        <v/>
      </c>
      <c r="R42" s="2">
        <f>IF(B42="","",TEXT(B42,"mm/yyyy"))</f>
        <v/>
      </c>
      <c r="S42" s="9" t="n"/>
    </row>
    <row r="43">
      <c r="A43" s="10">
        <f>IF(B43="","",COUNTA($B$2:B43))</f>
        <v/>
      </c>
      <c r="B43" s="3" t="n"/>
      <c r="C43" s="4" t="n"/>
      <c r="D43" s="5" t="n"/>
      <c r="E43" s="5" t="n"/>
      <c r="F43" s="5" t="n"/>
      <c r="G43" s="6" t="n"/>
      <c r="H43" s="5" t="n"/>
      <c r="I43" s="4" t="n"/>
      <c r="J43" s="4" t="n"/>
      <c r="K43" s="7" t="n"/>
      <c r="L43" s="7" t="n"/>
      <c r="M43" s="4" t="n"/>
      <c r="N43" s="10">
        <f>IF(D43="","",IFERROR(VLOOKUP(D43,'Resumo'!$J$6:$K$15,2,0),"Não classificado"))</f>
        <v/>
      </c>
      <c r="O43" s="11">
        <f>IF(B43="","",IF(C43="Entrada",L43,0))</f>
        <v/>
      </c>
      <c r="P43" s="11">
        <f>IF(B43="","",IF(C43="Saída",L43,0))</f>
        <v/>
      </c>
      <c r="Q43" s="11">
        <f>IF(B43="","",Q42+O43-P43)</f>
        <v/>
      </c>
      <c r="R43" s="10">
        <f>IF(B43="","",TEXT(B43,"mm/yyyy"))</f>
        <v/>
      </c>
      <c r="S43" s="12" t="n"/>
    </row>
    <row r="44">
      <c r="A44" s="2">
        <f>IF(B44="","",COUNTA($B$2:B44))</f>
        <v/>
      </c>
      <c r="B44" s="3" t="n"/>
      <c r="C44" s="4" t="n"/>
      <c r="D44" s="5" t="n"/>
      <c r="E44" s="5" t="n"/>
      <c r="F44" s="5" t="n"/>
      <c r="G44" s="6" t="n"/>
      <c r="H44" s="5" t="n"/>
      <c r="I44" s="4" t="n"/>
      <c r="J44" s="4" t="n"/>
      <c r="K44" s="7" t="n"/>
      <c r="L44" s="7" t="n"/>
      <c r="M44" s="4" t="n"/>
      <c r="N44" s="2">
        <f>IF(D44="","",IFERROR(VLOOKUP(D44,'Resumo'!$J$6:$K$15,2,0),"Não classificado"))</f>
        <v/>
      </c>
      <c r="O44" s="8">
        <f>IF(B44="","",IF(C44="Entrada",L44,0))</f>
        <v/>
      </c>
      <c r="P44" s="8">
        <f>IF(B44="","",IF(C44="Saída",L44,0))</f>
        <v/>
      </c>
      <c r="Q44" s="8">
        <f>IF(B44="","",Q43+O44-P44)</f>
        <v/>
      </c>
      <c r="R44" s="2">
        <f>IF(B44="","",TEXT(B44,"mm/yyyy"))</f>
        <v/>
      </c>
      <c r="S44" s="9" t="n"/>
    </row>
    <row r="45">
      <c r="A45" s="10">
        <f>IF(B45="","",COUNTA($B$2:B45))</f>
        <v/>
      </c>
      <c r="B45" s="3" t="n"/>
      <c r="C45" s="4" t="n"/>
      <c r="D45" s="5" t="n"/>
      <c r="E45" s="5" t="n"/>
      <c r="F45" s="5" t="n"/>
      <c r="G45" s="6" t="n"/>
      <c r="H45" s="5" t="n"/>
      <c r="I45" s="4" t="n"/>
      <c r="J45" s="4" t="n"/>
      <c r="K45" s="7" t="n"/>
      <c r="L45" s="7" t="n"/>
      <c r="M45" s="4" t="n"/>
      <c r="N45" s="10">
        <f>IF(D45="","",IFERROR(VLOOKUP(D45,'Resumo'!$J$6:$K$15,2,0),"Não classificado"))</f>
        <v/>
      </c>
      <c r="O45" s="11">
        <f>IF(B45="","",IF(C45="Entrada",L45,0))</f>
        <v/>
      </c>
      <c r="P45" s="11">
        <f>IF(B45="","",IF(C45="Saída",L45,0))</f>
        <v/>
      </c>
      <c r="Q45" s="11">
        <f>IF(B45="","",Q44+O45-P45)</f>
        <v/>
      </c>
      <c r="R45" s="10">
        <f>IF(B45="","",TEXT(B45,"mm/yyyy"))</f>
        <v/>
      </c>
      <c r="S45" s="12" t="n"/>
    </row>
    <row r="46">
      <c r="A46" s="2">
        <f>IF(B46="","",COUNTA($B$2:B46))</f>
        <v/>
      </c>
      <c r="B46" s="3" t="n"/>
      <c r="C46" s="4" t="n"/>
      <c r="D46" s="5" t="n"/>
      <c r="E46" s="5" t="n"/>
      <c r="F46" s="5" t="n"/>
      <c r="G46" s="6" t="n"/>
      <c r="H46" s="5" t="n"/>
      <c r="I46" s="4" t="n"/>
      <c r="J46" s="4" t="n"/>
      <c r="K46" s="7" t="n"/>
      <c r="L46" s="7" t="n"/>
      <c r="M46" s="4" t="n"/>
      <c r="N46" s="2">
        <f>IF(D46="","",IFERROR(VLOOKUP(D46,'Resumo'!$J$6:$K$15,2,0),"Não classificado"))</f>
        <v/>
      </c>
      <c r="O46" s="8">
        <f>IF(B46="","",IF(C46="Entrada",L46,0))</f>
        <v/>
      </c>
      <c r="P46" s="8">
        <f>IF(B46="","",IF(C46="Saída",L46,0))</f>
        <v/>
      </c>
      <c r="Q46" s="8">
        <f>IF(B46="","",Q45+O46-P46)</f>
        <v/>
      </c>
      <c r="R46" s="2">
        <f>IF(B46="","",TEXT(B46,"mm/yyyy"))</f>
        <v/>
      </c>
      <c r="S46" s="9" t="n"/>
    </row>
    <row r="47">
      <c r="A47" s="10">
        <f>IF(B47="","",COUNTA($B$2:B47))</f>
        <v/>
      </c>
      <c r="B47" s="3" t="n"/>
      <c r="C47" s="4" t="n"/>
      <c r="D47" s="5" t="n"/>
      <c r="E47" s="5" t="n"/>
      <c r="F47" s="5" t="n"/>
      <c r="G47" s="6" t="n"/>
      <c r="H47" s="5" t="n"/>
      <c r="I47" s="4" t="n"/>
      <c r="J47" s="4" t="n"/>
      <c r="K47" s="7" t="n"/>
      <c r="L47" s="7" t="n"/>
      <c r="M47" s="4" t="n"/>
      <c r="N47" s="10">
        <f>IF(D47="","",IFERROR(VLOOKUP(D47,'Resumo'!$J$6:$K$15,2,0),"Não classificado"))</f>
        <v/>
      </c>
      <c r="O47" s="11">
        <f>IF(B47="","",IF(C47="Entrada",L47,0))</f>
        <v/>
      </c>
      <c r="P47" s="11">
        <f>IF(B47="","",IF(C47="Saída",L47,0))</f>
        <v/>
      </c>
      <c r="Q47" s="11">
        <f>IF(B47="","",Q46+O47-P47)</f>
        <v/>
      </c>
      <c r="R47" s="10">
        <f>IF(B47="","",TEXT(B47,"mm/yyyy"))</f>
        <v/>
      </c>
      <c r="S47" s="12" t="n"/>
    </row>
    <row r="48">
      <c r="A48" s="2">
        <f>IF(B48="","",COUNTA($B$2:B48))</f>
        <v/>
      </c>
      <c r="B48" s="3" t="n"/>
      <c r="C48" s="4" t="n"/>
      <c r="D48" s="5" t="n"/>
      <c r="E48" s="5" t="n"/>
      <c r="F48" s="5" t="n"/>
      <c r="G48" s="6" t="n"/>
      <c r="H48" s="5" t="n"/>
      <c r="I48" s="4" t="n"/>
      <c r="J48" s="4" t="n"/>
      <c r="K48" s="7" t="n"/>
      <c r="L48" s="7" t="n"/>
      <c r="M48" s="4" t="n"/>
      <c r="N48" s="2">
        <f>IF(D48="","",IFERROR(VLOOKUP(D48,'Resumo'!$J$6:$K$15,2,0),"Não classificado"))</f>
        <v/>
      </c>
      <c r="O48" s="8">
        <f>IF(B48="","",IF(C48="Entrada",L48,0))</f>
        <v/>
      </c>
      <c r="P48" s="8">
        <f>IF(B48="","",IF(C48="Saída",L48,0))</f>
        <v/>
      </c>
      <c r="Q48" s="8">
        <f>IF(B48="","",Q47+O48-P48)</f>
        <v/>
      </c>
      <c r="R48" s="2">
        <f>IF(B48="","",TEXT(B48,"mm/yyyy"))</f>
        <v/>
      </c>
      <c r="S48" s="9" t="n"/>
    </row>
    <row r="49">
      <c r="A49" s="10">
        <f>IF(B49="","",COUNTA($B$2:B49))</f>
        <v/>
      </c>
      <c r="B49" s="3" t="n"/>
      <c r="C49" s="4" t="n"/>
      <c r="D49" s="5" t="n"/>
      <c r="E49" s="5" t="n"/>
      <c r="F49" s="5" t="n"/>
      <c r="G49" s="6" t="n"/>
      <c r="H49" s="5" t="n"/>
      <c r="I49" s="4" t="n"/>
      <c r="J49" s="4" t="n"/>
      <c r="K49" s="7" t="n"/>
      <c r="L49" s="7" t="n"/>
      <c r="M49" s="4" t="n"/>
      <c r="N49" s="10">
        <f>IF(D49="","",IFERROR(VLOOKUP(D49,'Resumo'!$J$6:$K$15,2,0),"Não classificado"))</f>
        <v/>
      </c>
      <c r="O49" s="11">
        <f>IF(B49="","",IF(C49="Entrada",L49,0))</f>
        <v/>
      </c>
      <c r="P49" s="11">
        <f>IF(B49="","",IF(C49="Saída",L49,0))</f>
        <v/>
      </c>
      <c r="Q49" s="11">
        <f>IF(B49="","",Q48+O49-P49)</f>
        <v/>
      </c>
      <c r="R49" s="10">
        <f>IF(B49="","",TEXT(B49,"mm/yyyy"))</f>
        <v/>
      </c>
      <c r="S49" s="12" t="n"/>
    </row>
    <row r="50">
      <c r="A50" s="2">
        <f>IF(B50="","",COUNTA($B$2:B50))</f>
        <v/>
      </c>
      <c r="B50" s="3" t="n"/>
      <c r="C50" s="4" t="n"/>
      <c r="D50" s="5" t="n"/>
      <c r="E50" s="5" t="n"/>
      <c r="F50" s="5" t="n"/>
      <c r="G50" s="6" t="n"/>
      <c r="H50" s="5" t="n"/>
      <c r="I50" s="4" t="n"/>
      <c r="J50" s="4" t="n"/>
      <c r="K50" s="7" t="n"/>
      <c r="L50" s="7" t="n"/>
      <c r="M50" s="4" t="n"/>
      <c r="N50" s="2">
        <f>IF(D50="","",IFERROR(VLOOKUP(D50,'Resumo'!$J$6:$K$15,2,0),"Não classificado"))</f>
        <v/>
      </c>
      <c r="O50" s="8">
        <f>IF(B50="","",IF(C50="Entrada",L50,0))</f>
        <v/>
      </c>
      <c r="P50" s="8">
        <f>IF(B50="","",IF(C50="Saída",L50,0))</f>
        <v/>
      </c>
      <c r="Q50" s="8">
        <f>IF(B50="","",Q49+O50-P50)</f>
        <v/>
      </c>
      <c r="R50" s="2">
        <f>IF(B50="","",TEXT(B50,"mm/yyyy"))</f>
        <v/>
      </c>
      <c r="S50" s="9" t="n"/>
    </row>
    <row r="51">
      <c r="A51" s="10">
        <f>IF(B51="","",COUNTA($B$2:B51))</f>
        <v/>
      </c>
      <c r="B51" s="3" t="n"/>
      <c r="C51" s="4" t="n"/>
      <c r="D51" s="5" t="n"/>
      <c r="E51" s="5" t="n"/>
      <c r="F51" s="5" t="n"/>
      <c r="G51" s="6" t="n"/>
      <c r="H51" s="5" t="n"/>
      <c r="I51" s="4" t="n"/>
      <c r="J51" s="4" t="n"/>
      <c r="K51" s="7" t="n"/>
      <c r="L51" s="7" t="n"/>
      <c r="M51" s="4" t="n"/>
      <c r="N51" s="10">
        <f>IF(D51="","",IFERROR(VLOOKUP(D51,'Resumo'!$J$6:$K$15,2,0),"Não classificado"))</f>
        <v/>
      </c>
      <c r="O51" s="11">
        <f>IF(B51="","",IF(C51="Entrada",L51,0))</f>
        <v/>
      </c>
      <c r="P51" s="11">
        <f>IF(B51="","",IF(C51="Saída",L51,0))</f>
        <v/>
      </c>
      <c r="Q51" s="11">
        <f>IF(B51="","",Q50+O51-P51)</f>
        <v/>
      </c>
      <c r="R51" s="10">
        <f>IF(B51="","",TEXT(B51,"mm/yyyy"))</f>
        <v/>
      </c>
      <c r="S51" s="12" t="n"/>
    </row>
    <row r="52">
      <c r="A52" s="2">
        <f>IF(B52="","",COUNTA($B$2:B52))</f>
        <v/>
      </c>
      <c r="B52" s="3" t="n"/>
      <c r="C52" s="4" t="n"/>
      <c r="D52" s="5" t="n"/>
      <c r="E52" s="5" t="n"/>
      <c r="F52" s="5" t="n"/>
      <c r="G52" s="6" t="n"/>
      <c r="H52" s="5" t="n"/>
      <c r="I52" s="4" t="n"/>
      <c r="J52" s="4" t="n"/>
      <c r="K52" s="7" t="n"/>
      <c r="L52" s="7" t="n"/>
      <c r="M52" s="4" t="n"/>
      <c r="N52" s="2">
        <f>IF(D52="","",IFERROR(VLOOKUP(D52,'Resumo'!$J$6:$K$15,2,0),"Não classificado"))</f>
        <v/>
      </c>
      <c r="O52" s="8">
        <f>IF(B52="","",IF(C52="Entrada",L52,0))</f>
        <v/>
      </c>
      <c r="P52" s="8">
        <f>IF(B52="","",IF(C52="Saída",L52,0))</f>
        <v/>
      </c>
      <c r="Q52" s="8">
        <f>IF(B52="","",Q51+O52-P52)</f>
        <v/>
      </c>
      <c r="R52" s="2">
        <f>IF(B52="","",TEXT(B52,"mm/yyyy"))</f>
        <v/>
      </c>
      <c r="S52" s="9" t="n"/>
    </row>
    <row r="53">
      <c r="A53" s="10">
        <f>IF(B53="","",COUNTA($B$2:B53))</f>
        <v/>
      </c>
      <c r="B53" s="3" t="n"/>
      <c r="C53" s="4" t="n"/>
      <c r="D53" s="5" t="n"/>
      <c r="E53" s="5" t="n"/>
      <c r="F53" s="5" t="n"/>
      <c r="G53" s="6" t="n"/>
      <c r="H53" s="5" t="n"/>
      <c r="I53" s="4" t="n"/>
      <c r="J53" s="4" t="n"/>
      <c r="K53" s="7" t="n"/>
      <c r="L53" s="7" t="n"/>
      <c r="M53" s="4" t="n"/>
      <c r="N53" s="10">
        <f>IF(D53="","",IFERROR(VLOOKUP(D53,'Resumo'!$J$6:$K$15,2,0),"Não classificado"))</f>
        <v/>
      </c>
      <c r="O53" s="11">
        <f>IF(B53="","",IF(C53="Entrada",L53,0))</f>
        <v/>
      </c>
      <c r="P53" s="11">
        <f>IF(B53="","",IF(C53="Saída",L53,0))</f>
        <v/>
      </c>
      <c r="Q53" s="11">
        <f>IF(B53="","",Q52+O53-P53)</f>
        <v/>
      </c>
      <c r="R53" s="10">
        <f>IF(B53="","",TEXT(B53,"mm/yyyy"))</f>
        <v/>
      </c>
      <c r="S53" s="12" t="n"/>
    </row>
    <row r="54">
      <c r="A54" s="2">
        <f>IF(B54="","",COUNTA($B$2:B54))</f>
        <v/>
      </c>
      <c r="B54" s="3" t="n"/>
      <c r="C54" s="4" t="n"/>
      <c r="D54" s="5" t="n"/>
      <c r="E54" s="5" t="n"/>
      <c r="F54" s="5" t="n"/>
      <c r="G54" s="6" t="n"/>
      <c r="H54" s="5" t="n"/>
      <c r="I54" s="4" t="n"/>
      <c r="J54" s="4" t="n"/>
      <c r="K54" s="7" t="n"/>
      <c r="L54" s="7" t="n"/>
      <c r="M54" s="4" t="n"/>
      <c r="N54" s="2">
        <f>IF(D54="","",IFERROR(VLOOKUP(D54,'Resumo'!$J$6:$K$15,2,0),"Não classificado"))</f>
        <v/>
      </c>
      <c r="O54" s="8">
        <f>IF(B54="","",IF(C54="Entrada",L54,0))</f>
        <v/>
      </c>
      <c r="P54" s="8">
        <f>IF(B54="","",IF(C54="Saída",L54,0))</f>
        <v/>
      </c>
      <c r="Q54" s="8">
        <f>IF(B54="","",Q53+O54-P54)</f>
        <v/>
      </c>
      <c r="R54" s="2">
        <f>IF(B54="","",TEXT(B54,"mm/yyyy"))</f>
        <v/>
      </c>
      <c r="S54" s="9" t="n"/>
    </row>
    <row r="55">
      <c r="A55" s="10">
        <f>IF(B55="","",COUNTA($B$2:B55))</f>
        <v/>
      </c>
      <c r="B55" s="3" t="n"/>
      <c r="C55" s="4" t="n"/>
      <c r="D55" s="5" t="n"/>
      <c r="E55" s="5" t="n"/>
      <c r="F55" s="5" t="n"/>
      <c r="G55" s="6" t="n"/>
      <c r="H55" s="5" t="n"/>
      <c r="I55" s="4" t="n"/>
      <c r="J55" s="4" t="n"/>
      <c r="K55" s="7" t="n"/>
      <c r="L55" s="7" t="n"/>
      <c r="M55" s="4" t="n"/>
      <c r="N55" s="10">
        <f>IF(D55="","",IFERROR(VLOOKUP(D55,'Resumo'!$J$6:$K$15,2,0),"Não classificado"))</f>
        <v/>
      </c>
      <c r="O55" s="11">
        <f>IF(B55="","",IF(C55="Entrada",L55,0))</f>
        <v/>
      </c>
      <c r="P55" s="11">
        <f>IF(B55="","",IF(C55="Saída",L55,0))</f>
        <v/>
      </c>
      <c r="Q55" s="11">
        <f>IF(B55="","",Q54+O55-P55)</f>
        <v/>
      </c>
      <c r="R55" s="10">
        <f>IF(B55="","",TEXT(B55,"mm/yyyy"))</f>
        <v/>
      </c>
      <c r="S55" s="12" t="n"/>
    </row>
    <row r="56">
      <c r="A56" s="2">
        <f>IF(B56="","",COUNTA($B$2:B56))</f>
        <v/>
      </c>
      <c r="B56" s="3" t="n"/>
      <c r="C56" s="4" t="n"/>
      <c r="D56" s="5" t="n"/>
      <c r="E56" s="5" t="n"/>
      <c r="F56" s="5" t="n"/>
      <c r="G56" s="6" t="n"/>
      <c r="H56" s="5" t="n"/>
      <c r="I56" s="4" t="n"/>
      <c r="J56" s="4" t="n"/>
      <c r="K56" s="7" t="n"/>
      <c r="L56" s="7" t="n"/>
      <c r="M56" s="4" t="n"/>
      <c r="N56" s="2">
        <f>IF(D56="","",IFERROR(VLOOKUP(D56,'Resumo'!$J$6:$K$15,2,0),"Não classificado"))</f>
        <v/>
      </c>
      <c r="O56" s="8">
        <f>IF(B56="","",IF(C56="Entrada",L56,0))</f>
        <v/>
      </c>
      <c r="P56" s="8">
        <f>IF(B56="","",IF(C56="Saída",L56,0))</f>
        <v/>
      </c>
      <c r="Q56" s="8">
        <f>IF(B56="","",Q55+O56-P56)</f>
        <v/>
      </c>
      <c r="R56" s="2">
        <f>IF(B56="","",TEXT(B56,"mm/yyyy"))</f>
        <v/>
      </c>
      <c r="S56" s="9" t="n"/>
    </row>
    <row r="57">
      <c r="A57" s="10">
        <f>IF(B57="","",COUNTA($B$2:B57))</f>
        <v/>
      </c>
      <c r="B57" s="3" t="n"/>
      <c r="C57" s="4" t="n"/>
      <c r="D57" s="5" t="n"/>
      <c r="E57" s="5" t="n"/>
      <c r="F57" s="5" t="n"/>
      <c r="G57" s="6" t="n"/>
      <c r="H57" s="5" t="n"/>
      <c r="I57" s="4" t="n"/>
      <c r="J57" s="4" t="n"/>
      <c r="K57" s="7" t="n"/>
      <c r="L57" s="7" t="n"/>
      <c r="M57" s="4" t="n"/>
      <c r="N57" s="10">
        <f>IF(D57="","",IFERROR(VLOOKUP(D57,'Resumo'!$J$6:$K$15,2,0),"Não classificado"))</f>
        <v/>
      </c>
      <c r="O57" s="11">
        <f>IF(B57="","",IF(C57="Entrada",L57,0))</f>
        <v/>
      </c>
      <c r="P57" s="11">
        <f>IF(B57="","",IF(C57="Saída",L57,0))</f>
        <v/>
      </c>
      <c r="Q57" s="11">
        <f>IF(B57="","",Q56+O57-P57)</f>
        <v/>
      </c>
      <c r="R57" s="10">
        <f>IF(B57="","",TEXT(B57,"mm/yyyy"))</f>
        <v/>
      </c>
      <c r="S57" s="12" t="n"/>
    </row>
    <row r="58">
      <c r="A58" s="2">
        <f>IF(B58="","",COUNTA($B$2:B58))</f>
        <v/>
      </c>
      <c r="B58" s="3" t="n"/>
      <c r="C58" s="4" t="n"/>
      <c r="D58" s="5" t="n"/>
      <c r="E58" s="5" t="n"/>
      <c r="F58" s="5" t="n"/>
      <c r="G58" s="6" t="n"/>
      <c r="H58" s="5" t="n"/>
      <c r="I58" s="4" t="n"/>
      <c r="J58" s="4" t="n"/>
      <c r="K58" s="7" t="n"/>
      <c r="L58" s="7" t="n"/>
      <c r="M58" s="4" t="n"/>
      <c r="N58" s="2">
        <f>IF(D58="","",IFERROR(VLOOKUP(D58,'Resumo'!$J$6:$K$15,2,0),"Não classificado"))</f>
        <v/>
      </c>
      <c r="O58" s="8">
        <f>IF(B58="","",IF(C58="Entrada",L58,0))</f>
        <v/>
      </c>
      <c r="P58" s="8">
        <f>IF(B58="","",IF(C58="Saída",L58,0))</f>
        <v/>
      </c>
      <c r="Q58" s="8">
        <f>IF(B58="","",Q57+O58-P58)</f>
        <v/>
      </c>
      <c r="R58" s="2">
        <f>IF(B58="","",TEXT(B58,"mm/yyyy"))</f>
        <v/>
      </c>
      <c r="S58" s="9" t="n"/>
    </row>
    <row r="59">
      <c r="A59" s="10">
        <f>IF(B59="","",COUNTA($B$2:B59))</f>
        <v/>
      </c>
      <c r="B59" s="3" t="n"/>
      <c r="C59" s="4" t="n"/>
      <c r="D59" s="5" t="n"/>
      <c r="E59" s="5" t="n"/>
      <c r="F59" s="5" t="n"/>
      <c r="G59" s="6" t="n"/>
      <c r="H59" s="5" t="n"/>
      <c r="I59" s="4" t="n"/>
      <c r="J59" s="4" t="n"/>
      <c r="K59" s="7" t="n"/>
      <c r="L59" s="7" t="n"/>
      <c r="M59" s="4" t="n"/>
      <c r="N59" s="10">
        <f>IF(D59="","",IFERROR(VLOOKUP(D59,'Resumo'!$J$6:$K$15,2,0),"Não classificado"))</f>
        <v/>
      </c>
      <c r="O59" s="11">
        <f>IF(B59="","",IF(C59="Entrada",L59,0))</f>
        <v/>
      </c>
      <c r="P59" s="11">
        <f>IF(B59="","",IF(C59="Saída",L59,0))</f>
        <v/>
      </c>
      <c r="Q59" s="11">
        <f>IF(B59="","",Q58+O59-P59)</f>
        <v/>
      </c>
      <c r="R59" s="10">
        <f>IF(B59="","",TEXT(B59,"mm/yyyy"))</f>
        <v/>
      </c>
      <c r="S59" s="12" t="n"/>
    </row>
    <row r="60">
      <c r="A60" s="2">
        <f>IF(B60="","",COUNTA($B$2:B60))</f>
        <v/>
      </c>
      <c r="B60" s="3" t="n"/>
      <c r="C60" s="4" t="n"/>
      <c r="D60" s="5" t="n"/>
      <c r="E60" s="5" t="n"/>
      <c r="F60" s="5" t="n"/>
      <c r="G60" s="6" t="n"/>
      <c r="H60" s="5" t="n"/>
      <c r="I60" s="4" t="n"/>
      <c r="J60" s="4" t="n"/>
      <c r="K60" s="7" t="n"/>
      <c r="L60" s="7" t="n"/>
      <c r="M60" s="4" t="n"/>
      <c r="N60" s="2">
        <f>IF(D60="","",IFERROR(VLOOKUP(D60,'Resumo'!$J$6:$K$15,2,0),"Não classificado"))</f>
        <v/>
      </c>
      <c r="O60" s="8">
        <f>IF(B60="","",IF(C60="Entrada",L60,0))</f>
        <v/>
      </c>
      <c r="P60" s="8">
        <f>IF(B60="","",IF(C60="Saída",L60,0))</f>
        <v/>
      </c>
      <c r="Q60" s="8">
        <f>IF(B60="","",Q59+O60-P60)</f>
        <v/>
      </c>
      <c r="R60" s="2">
        <f>IF(B60="","",TEXT(B60,"mm/yyyy"))</f>
        <v/>
      </c>
      <c r="S60" s="9" t="n"/>
    </row>
    <row r="61">
      <c r="A61" s="10">
        <f>IF(B61="","",COUNTA($B$2:B61))</f>
        <v/>
      </c>
      <c r="B61" s="3" t="n"/>
      <c r="C61" s="4" t="n"/>
      <c r="D61" s="5" t="n"/>
      <c r="E61" s="5" t="n"/>
      <c r="F61" s="5" t="n"/>
      <c r="G61" s="6" t="n"/>
      <c r="H61" s="5" t="n"/>
      <c r="I61" s="4" t="n"/>
      <c r="J61" s="4" t="n"/>
      <c r="K61" s="7" t="n"/>
      <c r="L61" s="7" t="n"/>
      <c r="M61" s="4" t="n"/>
      <c r="N61" s="10">
        <f>IF(D61="","",IFERROR(VLOOKUP(D61,'Resumo'!$J$6:$K$15,2,0),"Não classificado"))</f>
        <v/>
      </c>
      <c r="O61" s="11">
        <f>IF(B61="","",IF(C61="Entrada",L61,0))</f>
        <v/>
      </c>
      <c r="P61" s="11">
        <f>IF(B61="","",IF(C61="Saída",L61,0))</f>
        <v/>
      </c>
      <c r="Q61" s="11">
        <f>IF(B61="","",Q60+O61-P61)</f>
        <v/>
      </c>
      <c r="R61" s="10">
        <f>IF(B61="","",TEXT(B61,"mm/yyyy"))</f>
        <v/>
      </c>
      <c r="S61" s="12" t="n"/>
    </row>
    <row r="62">
      <c r="A62" s="2">
        <f>IF(B62="","",COUNTA($B$2:B62))</f>
        <v/>
      </c>
      <c r="B62" s="3" t="n"/>
      <c r="C62" s="4" t="n"/>
      <c r="D62" s="5" t="n"/>
      <c r="E62" s="5" t="n"/>
      <c r="F62" s="5" t="n"/>
      <c r="G62" s="6" t="n"/>
      <c r="H62" s="5" t="n"/>
      <c r="I62" s="4" t="n"/>
      <c r="J62" s="4" t="n"/>
      <c r="K62" s="7" t="n"/>
      <c r="L62" s="7" t="n"/>
      <c r="M62" s="4" t="n"/>
      <c r="N62" s="2">
        <f>IF(D62="","",IFERROR(VLOOKUP(D62,'Resumo'!$J$6:$K$15,2,0),"Não classificado"))</f>
        <v/>
      </c>
      <c r="O62" s="8">
        <f>IF(B62="","",IF(C62="Entrada",L62,0))</f>
        <v/>
      </c>
      <c r="P62" s="8">
        <f>IF(B62="","",IF(C62="Saída",L62,0))</f>
        <v/>
      </c>
      <c r="Q62" s="8">
        <f>IF(B62="","",Q61+O62-P62)</f>
        <v/>
      </c>
      <c r="R62" s="2">
        <f>IF(B62="","",TEXT(B62,"mm/yyyy"))</f>
        <v/>
      </c>
      <c r="S62" s="9" t="n"/>
    </row>
    <row r="63">
      <c r="A63" s="10">
        <f>IF(B63="","",COUNTA($B$2:B63))</f>
        <v/>
      </c>
      <c r="B63" s="3" t="n"/>
      <c r="C63" s="4" t="n"/>
      <c r="D63" s="5" t="n"/>
      <c r="E63" s="5" t="n"/>
      <c r="F63" s="5" t="n"/>
      <c r="G63" s="6" t="n"/>
      <c r="H63" s="5" t="n"/>
      <c r="I63" s="4" t="n"/>
      <c r="J63" s="4" t="n"/>
      <c r="K63" s="7" t="n"/>
      <c r="L63" s="7" t="n"/>
      <c r="M63" s="4" t="n"/>
      <c r="N63" s="10">
        <f>IF(D63="","",IFERROR(VLOOKUP(D63,'Resumo'!$J$6:$K$15,2,0),"Não classificado"))</f>
        <v/>
      </c>
      <c r="O63" s="11">
        <f>IF(B63="","",IF(C63="Entrada",L63,0))</f>
        <v/>
      </c>
      <c r="P63" s="11">
        <f>IF(B63="","",IF(C63="Saída",L63,0))</f>
        <v/>
      </c>
      <c r="Q63" s="11">
        <f>IF(B63="","",Q62+O63-P63)</f>
        <v/>
      </c>
      <c r="R63" s="10">
        <f>IF(B63="","",TEXT(B63,"mm/yyyy"))</f>
        <v/>
      </c>
      <c r="S63" s="12" t="n"/>
    </row>
    <row r="64">
      <c r="A64" s="2">
        <f>IF(B64="","",COUNTA($B$2:B64))</f>
        <v/>
      </c>
      <c r="B64" s="3" t="n"/>
      <c r="C64" s="4" t="n"/>
      <c r="D64" s="5" t="n"/>
      <c r="E64" s="5" t="n"/>
      <c r="F64" s="5" t="n"/>
      <c r="G64" s="6" t="n"/>
      <c r="H64" s="5" t="n"/>
      <c r="I64" s="4" t="n"/>
      <c r="J64" s="4" t="n"/>
      <c r="K64" s="7" t="n"/>
      <c r="L64" s="7" t="n"/>
      <c r="M64" s="4" t="n"/>
      <c r="N64" s="2">
        <f>IF(D64="","",IFERROR(VLOOKUP(D64,'Resumo'!$J$6:$K$15,2,0),"Não classificado"))</f>
        <v/>
      </c>
      <c r="O64" s="8">
        <f>IF(B64="","",IF(C64="Entrada",L64,0))</f>
        <v/>
      </c>
      <c r="P64" s="8">
        <f>IF(B64="","",IF(C64="Saída",L64,0))</f>
        <v/>
      </c>
      <c r="Q64" s="8">
        <f>IF(B64="","",Q63+O64-P64)</f>
        <v/>
      </c>
      <c r="R64" s="2">
        <f>IF(B64="","",TEXT(B64,"mm/yyyy"))</f>
        <v/>
      </c>
      <c r="S64" s="9" t="n"/>
    </row>
    <row r="65">
      <c r="A65" s="10">
        <f>IF(B65="","",COUNTA($B$2:B65))</f>
        <v/>
      </c>
      <c r="B65" s="3" t="n"/>
      <c r="C65" s="4" t="n"/>
      <c r="D65" s="5" t="n"/>
      <c r="E65" s="5" t="n"/>
      <c r="F65" s="5" t="n"/>
      <c r="G65" s="6" t="n"/>
      <c r="H65" s="5" t="n"/>
      <c r="I65" s="4" t="n"/>
      <c r="J65" s="4" t="n"/>
      <c r="K65" s="7" t="n"/>
      <c r="L65" s="7" t="n"/>
      <c r="M65" s="4" t="n"/>
      <c r="N65" s="10">
        <f>IF(D65="","",IFERROR(VLOOKUP(D65,'Resumo'!$J$6:$K$15,2,0),"Não classificado"))</f>
        <v/>
      </c>
      <c r="O65" s="11">
        <f>IF(B65="","",IF(C65="Entrada",L65,0))</f>
        <v/>
      </c>
      <c r="P65" s="11">
        <f>IF(B65="","",IF(C65="Saída",L65,0))</f>
        <v/>
      </c>
      <c r="Q65" s="11">
        <f>IF(B65="","",Q64+O65-P65)</f>
        <v/>
      </c>
      <c r="R65" s="10">
        <f>IF(B65="","",TEXT(B65,"mm/yyyy"))</f>
        <v/>
      </c>
      <c r="S65" s="12" t="n"/>
    </row>
    <row r="66">
      <c r="A66" s="2">
        <f>IF(B66="","",COUNTA($B$2:B66))</f>
        <v/>
      </c>
      <c r="B66" s="3" t="n"/>
      <c r="C66" s="4" t="n"/>
      <c r="D66" s="5" t="n"/>
      <c r="E66" s="5" t="n"/>
      <c r="F66" s="5" t="n"/>
      <c r="G66" s="6" t="n"/>
      <c r="H66" s="5" t="n"/>
      <c r="I66" s="4" t="n"/>
      <c r="J66" s="4" t="n"/>
      <c r="K66" s="7" t="n"/>
      <c r="L66" s="7" t="n"/>
      <c r="M66" s="4" t="n"/>
      <c r="N66" s="2">
        <f>IF(D66="","",IFERROR(VLOOKUP(D66,'Resumo'!$J$6:$K$15,2,0),"Não classificado"))</f>
        <v/>
      </c>
      <c r="O66" s="8">
        <f>IF(B66="","",IF(C66="Entrada",L66,0))</f>
        <v/>
      </c>
      <c r="P66" s="8">
        <f>IF(B66="","",IF(C66="Saída",L66,0))</f>
        <v/>
      </c>
      <c r="Q66" s="8">
        <f>IF(B66="","",Q65+O66-P66)</f>
        <v/>
      </c>
      <c r="R66" s="2">
        <f>IF(B66="","",TEXT(B66,"mm/yyyy"))</f>
        <v/>
      </c>
      <c r="S66" s="9" t="n"/>
    </row>
    <row r="67">
      <c r="A67" s="10">
        <f>IF(B67="","",COUNTA($B$2:B67))</f>
        <v/>
      </c>
      <c r="B67" s="3" t="n"/>
      <c r="C67" s="4" t="n"/>
      <c r="D67" s="5" t="n"/>
      <c r="E67" s="5" t="n"/>
      <c r="F67" s="5" t="n"/>
      <c r="G67" s="6" t="n"/>
      <c r="H67" s="5" t="n"/>
      <c r="I67" s="4" t="n"/>
      <c r="J67" s="4" t="n"/>
      <c r="K67" s="7" t="n"/>
      <c r="L67" s="7" t="n"/>
      <c r="M67" s="4" t="n"/>
      <c r="N67" s="10">
        <f>IF(D67="","",IFERROR(VLOOKUP(D67,'Resumo'!$J$6:$K$15,2,0),"Não classificado"))</f>
        <v/>
      </c>
      <c r="O67" s="11">
        <f>IF(B67="","",IF(C67="Entrada",L67,0))</f>
        <v/>
      </c>
      <c r="P67" s="11">
        <f>IF(B67="","",IF(C67="Saída",L67,0))</f>
        <v/>
      </c>
      <c r="Q67" s="11">
        <f>IF(B67="","",Q66+O67-P67)</f>
        <v/>
      </c>
      <c r="R67" s="10">
        <f>IF(B67="","",TEXT(B67,"mm/yyyy"))</f>
        <v/>
      </c>
      <c r="S67" s="12" t="n"/>
    </row>
    <row r="68">
      <c r="A68" s="2">
        <f>IF(B68="","",COUNTA($B$2:B68))</f>
        <v/>
      </c>
      <c r="B68" s="3" t="n"/>
      <c r="C68" s="4" t="n"/>
      <c r="D68" s="5" t="n"/>
      <c r="E68" s="5" t="n"/>
      <c r="F68" s="5" t="n"/>
      <c r="G68" s="6" t="n"/>
      <c r="H68" s="5" t="n"/>
      <c r="I68" s="4" t="n"/>
      <c r="J68" s="4" t="n"/>
      <c r="K68" s="7" t="n"/>
      <c r="L68" s="7" t="n"/>
      <c r="M68" s="4" t="n"/>
      <c r="N68" s="2">
        <f>IF(D68="","",IFERROR(VLOOKUP(D68,'Resumo'!$J$6:$K$15,2,0),"Não classificado"))</f>
        <v/>
      </c>
      <c r="O68" s="8">
        <f>IF(B68="","",IF(C68="Entrada",L68,0))</f>
        <v/>
      </c>
      <c r="P68" s="8">
        <f>IF(B68="","",IF(C68="Saída",L68,0))</f>
        <v/>
      </c>
      <c r="Q68" s="8">
        <f>IF(B68="","",Q67+O68-P68)</f>
        <v/>
      </c>
      <c r="R68" s="2">
        <f>IF(B68="","",TEXT(B68,"mm/yyyy"))</f>
        <v/>
      </c>
      <c r="S68" s="9" t="n"/>
    </row>
    <row r="69">
      <c r="A69" s="10">
        <f>IF(B69="","",COUNTA($B$2:B69))</f>
        <v/>
      </c>
      <c r="B69" s="3" t="n"/>
      <c r="C69" s="4" t="n"/>
      <c r="D69" s="5" t="n"/>
      <c r="E69" s="5" t="n"/>
      <c r="F69" s="5" t="n"/>
      <c r="G69" s="6" t="n"/>
      <c r="H69" s="5" t="n"/>
      <c r="I69" s="4" t="n"/>
      <c r="J69" s="4" t="n"/>
      <c r="K69" s="7" t="n"/>
      <c r="L69" s="7" t="n"/>
      <c r="M69" s="4" t="n"/>
      <c r="N69" s="10">
        <f>IF(D69="","",IFERROR(VLOOKUP(D69,'Resumo'!$J$6:$K$15,2,0),"Não classificado"))</f>
        <v/>
      </c>
      <c r="O69" s="11">
        <f>IF(B69="","",IF(C69="Entrada",L69,0))</f>
        <v/>
      </c>
      <c r="P69" s="11">
        <f>IF(B69="","",IF(C69="Saída",L69,0))</f>
        <v/>
      </c>
      <c r="Q69" s="11">
        <f>IF(B69="","",Q68+O69-P69)</f>
        <v/>
      </c>
      <c r="R69" s="10">
        <f>IF(B69="","",TEXT(B69,"mm/yyyy"))</f>
        <v/>
      </c>
      <c r="S69" s="12" t="n"/>
    </row>
    <row r="70">
      <c r="A70" s="2">
        <f>IF(B70="","",COUNTA($B$2:B70))</f>
        <v/>
      </c>
      <c r="B70" s="3" t="n"/>
      <c r="C70" s="4" t="n"/>
      <c r="D70" s="5" t="n"/>
      <c r="E70" s="5" t="n"/>
      <c r="F70" s="5" t="n"/>
      <c r="G70" s="6" t="n"/>
      <c r="H70" s="5" t="n"/>
      <c r="I70" s="4" t="n"/>
      <c r="J70" s="4" t="n"/>
      <c r="K70" s="7" t="n"/>
      <c r="L70" s="7" t="n"/>
      <c r="M70" s="4" t="n"/>
      <c r="N70" s="2">
        <f>IF(D70="","",IFERROR(VLOOKUP(D70,'Resumo'!$J$6:$K$15,2,0),"Não classificado"))</f>
        <v/>
      </c>
      <c r="O70" s="8">
        <f>IF(B70="","",IF(C70="Entrada",L70,0))</f>
        <v/>
      </c>
      <c r="P70" s="8">
        <f>IF(B70="","",IF(C70="Saída",L70,0))</f>
        <v/>
      </c>
      <c r="Q70" s="8">
        <f>IF(B70="","",Q69+O70-P70)</f>
        <v/>
      </c>
      <c r="R70" s="2">
        <f>IF(B70="","",TEXT(B70,"mm/yyyy"))</f>
        <v/>
      </c>
      <c r="S70" s="9" t="n"/>
    </row>
    <row r="71">
      <c r="A71" s="10">
        <f>IF(B71="","",COUNTA($B$2:B71))</f>
        <v/>
      </c>
      <c r="B71" s="3" t="n"/>
      <c r="C71" s="4" t="n"/>
      <c r="D71" s="5" t="n"/>
      <c r="E71" s="5" t="n"/>
      <c r="F71" s="5" t="n"/>
      <c r="G71" s="6" t="n"/>
      <c r="H71" s="5" t="n"/>
      <c r="I71" s="4" t="n"/>
      <c r="J71" s="4" t="n"/>
      <c r="K71" s="7" t="n"/>
      <c r="L71" s="7" t="n"/>
      <c r="M71" s="4" t="n"/>
      <c r="N71" s="10">
        <f>IF(D71="","",IFERROR(VLOOKUP(D71,'Resumo'!$J$6:$K$15,2,0),"Não classificado"))</f>
        <v/>
      </c>
      <c r="O71" s="11">
        <f>IF(B71="","",IF(C71="Entrada",L71,0))</f>
        <v/>
      </c>
      <c r="P71" s="11">
        <f>IF(B71="","",IF(C71="Saída",L71,0))</f>
        <v/>
      </c>
      <c r="Q71" s="11">
        <f>IF(B71="","",Q70+O71-P71)</f>
        <v/>
      </c>
      <c r="R71" s="10">
        <f>IF(B71="","",TEXT(B71,"mm/yyyy"))</f>
        <v/>
      </c>
      <c r="S71" s="12" t="n"/>
    </row>
    <row r="72">
      <c r="A72" s="2">
        <f>IF(B72="","",COUNTA($B$2:B72))</f>
        <v/>
      </c>
      <c r="B72" s="3" t="n"/>
      <c r="C72" s="4" t="n"/>
      <c r="D72" s="5" t="n"/>
      <c r="E72" s="5" t="n"/>
      <c r="F72" s="5" t="n"/>
      <c r="G72" s="6" t="n"/>
      <c r="H72" s="5" t="n"/>
      <c r="I72" s="4" t="n"/>
      <c r="J72" s="4" t="n"/>
      <c r="K72" s="7" t="n"/>
      <c r="L72" s="7" t="n"/>
      <c r="M72" s="4" t="n"/>
      <c r="N72" s="2">
        <f>IF(D72="","",IFERROR(VLOOKUP(D72,'Resumo'!$J$6:$K$15,2,0),"Não classificado"))</f>
        <v/>
      </c>
      <c r="O72" s="8">
        <f>IF(B72="","",IF(C72="Entrada",L72,0))</f>
        <v/>
      </c>
      <c r="P72" s="8">
        <f>IF(B72="","",IF(C72="Saída",L72,0))</f>
        <v/>
      </c>
      <c r="Q72" s="8">
        <f>IF(B72="","",Q71+O72-P72)</f>
        <v/>
      </c>
      <c r="R72" s="2">
        <f>IF(B72="","",TEXT(B72,"mm/yyyy"))</f>
        <v/>
      </c>
      <c r="S72" s="9" t="n"/>
    </row>
    <row r="73">
      <c r="A73" s="10">
        <f>IF(B73="","",COUNTA($B$2:B73))</f>
        <v/>
      </c>
      <c r="B73" s="3" t="n"/>
      <c r="C73" s="4" t="n"/>
      <c r="D73" s="5" t="n"/>
      <c r="E73" s="5" t="n"/>
      <c r="F73" s="5" t="n"/>
      <c r="G73" s="6" t="n"/>
      <c r="H73" s="5" t="n"/>
      <c r="I73" s="4" t="n"/>
      <c r="J73" s="4" t="n"/>
      <c r="K73" s="7" t="n"/>
      <c r="L73" s="7" t="n"/>
      <c r="M73" s="4" t="n"/>
      <c r="N73" s="10">
        <f>IF(D73="","",IFERROR(VLOOKUP(D73,'Resumo'!$J$6:$K$15,2,0),"Não classificado"))</f>
        <v/>
      </c>
      <c r="O73" s="11">
        <f>IF(B73="","",IF(C73="Entrada",L73,0))</f>
        <v/>
      </c>
      <c r="P73" s="11">
        <f>IF(B73="","",IF(C73="Saída",L73,0))</f>
        <v/>
      </c>
      <c r="Q73" s="11">
        <f>IF(B73="","",Q72+O73-P73)</f>
        <v/>
      </c>
      <c r="R73" s="10">
        <f>IF(B73="","",TEXT(B73,"mm/yyyy"))</f>
        <v/>
      </c>
      <c r="S73" s="12" t="n"/>
    </row>
    <row r="74">
      <c r="A74" s="2">
        <f>IF(B74="","",COUNTA($B$2:B74))</f>
        <v/>
      </c>
      <c r="B74" s="3" t="n"/>
      <c r="C74" s="4" t="n"/>
      <c r="D74" s="5" t="n"/>
      <c r="E74" s="5" t="n"/>
      <c r="F74" s="5" t="n"/>
      <c r="G74" s="6" t="n"/>
      <c r="H74" s="5" t="n"/>
      <c r="I74" s="4" t="n"/>
      <c r="J74" s="4" t="n"/>
      <c r="K74" s="7" t="n"/>
      <c r="L74" s="7" t="n"/>
      <c r="M74" s="4" t="n"/>
      <c r="N74" s="2">
        <f>IF(D74="","",IFERROR(VLOOKUP(D74,'Resumo'!$J$6:$K$15,2,0),"Não classificado"))</f>
        <v/>
      </c>
      <c r="O74" s="8">
        <f>IF(B74="","",IF(C74="Entrada",L74,0))</f>
        <v/>
      </c>
      <c r="P74" s="8">
        <f>IF(B74="","",IF(C74="Saída",L74,0))</f>
        <v/>
      </c>
      <c r="Q74" s="8">
        <f>IF(B74="","",Q73+O74-P74)</f>
        <v/>
      </c>
      <c r="R74" s="2">
        <f>IF(B74="","",TEXT(B74,"mm/yyyy"))</f>
        <v/>
      </c>
      <c r="S74" s="9" t="n"/>
    </row>
    <row r="75">
      <c r="A75" s="10">
        <f>IF(B75="","",COUNTA($B$2:B75))</f>
        <v/>
      </c>
      <c r="B75" s="3" t="n"/>
      <c r="C75" s="4" t="n"/>
      <c r="D75" s="5" t="n"/>
      <c r="E75" s="5" t="n"/>
      <c r="F75" s="5" t="n"/>
      <c r="G75" s="6" t="n"/>
      <c r="H75" s="5" t="n"/>
      <c r="I75" s="4" t="n"/>
      <c r="J75" s="4" t="n"/>
      <c r="K75" s="7" t="n"/>
      <c r="L75" s="7" t="n"/>
      <c r="M75" s="4" t="n"/>
      <c r="N75" s="10">
        <f>IF(D75="","",IFERROR(VLOOKUP(D75,'Resumo'!$J$6:$K$15,2,0),"Não classificado"))</f>
        <v/>
      </c>
      <c r="O75" s="11">
        <f>IF(B75="","",IF(C75="Entrada",L75,0))</f>
        <v/>
      </c>
      <c r="P75" s="11">
        <f>IF(B75="","",IF(C75="Saída",L75,0))</f>
        <v/>
      </c>
      <c r="Q75" s="11">
        <f>IF(B75="","",Q74+O75-P75)</f>
        <v/>
      </c>
      <c r="R75" s="10">
        <f>IF(B75="","",TEXT(B75,"mm/yyyy"))</f>
        <v/>
      </c>
      <c r="S75" s="12" t="n"/>
    </row>
    <row r="76">
      <c r="A76" s="2">
        <f>IF(B76="","",COUNTA($B$2:B76))</f>
        <v/>
      </c>
      <c r="B76" s="3" t="n"/>
      <c r="C76" s="4" t="n"/>
      <c r="D76" s="5" t="n"/>
      <c r="E76" s="5" t="n"/>
      <c r="F76" s="5" t="n"/>
      <c r="G76" s="6" t="n"/>
      <c r="H76" s="5" t="n"/>
      <c r="I76" s="4" t="n"/>
      <c r="J76" s="4" t="n"/>
      <c r="K76" s="7" t="n"/>
      <c r="L76" s="7" t="n"/>
      <c r="M76" s="4" t="n"/>
      <c r="N76" s="2">
        <f>IF(D76="","",IFERROR(VLOOKUP(D76,'Resumo'!$J$6:$K$15,2,0),"Não classificado"))</f>
        <v/>
      </c>
      <c r="O76" s="8">
        <f>IF(B76="","",IF(C76="Entrada",L76,0))</f>
        <v/>
      </c>
      <c r="P76" s="8">
        <f>IF(B76="","",IF(C76="Saída",L76,0))</f>
        <v/>
      </c>
      <c r="Q76" s="8">
        <f>IF(B76="","",Q75+O76-P76)</f>
        <v/>
      </c>
      <c r="R76" s="2">
        <f>IF(B76="","",TEXT(B76,"mm/yyyy"))</f>
        <v/>
      </c>
      <c r="S76" s="9" t="n"/>
    </row>
    <row r="77">
      <c r="A77" s="10">
        <f>IF(B77="","",COUNTA($B$2:B77))</f>
        <v/>
      </c>
      <c r="B77" s="3" t="n"/>
      <c r="C77" s="4" t="n"/>
      <c r="D77" s="5" t="n"/>
      <c r="E77" s="5" t="n"/>
      <c r="F77" s="5" t="n"/>
      <c r="G77" s="6" t="n"/>
      <c r="H77" s="5" t="n"/>
      <c r="I77" s="4" t="n"/>
      <c r="J77" s="4" t="n"/>
      <c r="K77" s="7" t="n"/>
      <c r="L77" s="7" t="n"/>
      <c r="M77" s="4" t="n"/>
      <c r="N77" s="10">
        <f>IF(D77="","",IFERROR(VLOOKUP(D77,'Resumo'!$J$6:$K$15,2,0),"Não classificado"))</f>
        <v/>
      </c>
      <c r="O77" s="11">
        <f>IF(B77="","",IF(C77="Entrada",L77,0))</f>
        <v/>
      </c>
      <c r="P77" s="11">
        <f>IF(B77="","",IF(C77="Saída",L77,0))</f>
        <v/>
      </c>
      <c r="Q77" s="11">
        <f>IF(B77="","",Q76+O77-P77)</f>
        <v/>
      </c>
      <c r="R77" s="10">
        <f>IF(B77="","",TEXT(B77,"mm/yyyy"))</f>
        <v/>
      </c>
      <c r="S77" s="12" t="n"/>
    </row>
    <row r="78">
      <c r="A78" s="2">
        <f>IF(B78="","",COUNTA($B$2:B78))</f>
        <v/>
      </c>
      <c r="B78" s="3" t="n"/>
      <c r="C78" s="4" t="n"/>
      <c r="D78" s="5" t="n"/>
      <c r="E78" s="5" t="n"/>
      <c r="F78" s="5" t="n"/>
      <c r="G78" s="6" t="n"/>
      <c r="H78" s="5" t="n"/>
      <c r="I78" s="4" t="n"/>
      <c r="J78" s="4" t="n"/>
      <c r="K78" s="7" t="n"/>
      <c r="L78" s="7" t="n"/>
      <c r="M78" s="4" t="n"/>
      <c r="N78" s="2">
        <f>IF(D78="","",IFERROR(VLOOKUP(D78,'Resumo'!$J$6:$K$15,2,0),"Não classificado"))</f>
        <v/>
      </c>
      <c r="O78" s="8">
        <f>IF(B78="","",IF(C78="Entrada",L78,0))</f>
        <v/>
      </c>
      <c r="P78" s="8">
        <f>IF(B78="","",IF(C78="Saída",L78,0))</f>
        <v/>
      </c>
      <c r="Q78" s="8">
        <f>IF(B78="","",Q77+O78-P78)</f>
        <v/>
      </c>
      <c r="R78" s="2">
        <f>IF(B78="","",TEXT(B78,"mm/yyyy"))</f>
        <v/>
      </c>
      <c r="S78" s="9" t="n"/>
    </row>
    <row r="79">
      <c r="A79" s="10">
        <f>IF(B79="","",COUNTA($B$2:B79))</f>
        <v/>
      </c>
      <c r="B79" s="3" t="n"/>
      <c r="C79" s="4" t="n"/>
      <c r="D79" s="5" t="n"/>
      <c r="E79" s="5" t="n"/>
      <c r="F79" s="5" t="n"/>
      <c r="G79" s="6" t="n"/>
      <c r="H79" s="5" t="n"/>
      <c r="I79" s="4" t="n"/>
      <c r="J79" s="4" t="n"/>
      <c r="K79" s="7" t="n"/>
      <c r="L79" s="7" t="n"/>
      <c r="M79" s="4" t="n"/>
      <c r="N79" s="10">
        <f>IF(D79="","",IFERROR(VLOOKUP(D79,'Resumo'!$J$6:$K$15,2,0),"Não classificado"))</f>
        <v/>
      </c>
      <c r="O79" s="11">
        <f>IF(B79="","",IF(C79="Entrada",L79,0))</f>
        <v/>
      </c>
      <c r="P79" s="11">
        <f>IF(B79="","",IF(C79="Saída",L79,0))</f>
        <v/>
      </c>
      <c r="Q79" s="11">
        <f>IF(B79="","",Q78+O79-P79)</f>
        <v/>
      </c>
      <c r="R79" s="10">
        <f>IF(B79="","",TEXT(B79,"mm/yyyy"))</f>
        <v/>
      </c>
      <c r="S79" s="12" t="n"/>
    </row>
    <row r="80">
      <c r="A80" s="2">
        <f>IF(B80="","",COUNTA($B$2:B80))</f>
        <v/>
      </c>
      <c r="B80" s="3" t="n"/>
      <c r="C80" s="4" t="n"/>
      <c r="D80" s="5" t="n"/>
      <c r="E80" s="5" t="n"/>
      <c r="F80" s="5" t="n"/>
      <c r="G80" s="6" t="n"/>
      <c r="H80" s="5" t="n"/>
      <c r="I80" s="4" t="n"/>
      <c r="J80" s="4" t="n"/>
      <c r="K80" s="7" t="n"/>
      <c r="L80" s="7" t="n"/>
      <c r="M80" s="4" t="n"/>
      <c r="N80" s="2">
        <f>IF(D80="","",IFERROR(VLOOKUP(D80,'Resumo'!$J$6:$K$15,2,0),"Não classificado"))</f>
        <v/>
      </c>
      <c r="O80" s="8">
        <f>IF(B80="","",IF(C80="Entrada",L80,0))</f>
        <v/>
      </c>
      <c r="P80" s="8">
        <f>IF(B80="","",IF(C80="Saída",L80,0))</f>
        <v/>
      </c>
      <c r="Q80" s="8">
        <f>IF(B80="","",Q79+O80-P80)</f>
        <v/>
      </c>
      <c r="R80" s="2">
        <f>IF(B80="","",TEXT(B80,"mm/yyyy"))</f>
        <v/>
      </c>
      <c r="S80" s="9" t="n"/>
    </row>
    <row r="81">
      <c r="A81" s="10">
        <f>IF(B81="","",COUNTA($B$2:B81))</f>
        <v/>
      </c>
      <c r="B81" s="3" t="n"/>
      <c r="C81" s="4" t="n"/>
      <c r="D81" s="5" t="n"/>
      <c r="E81" s="5" t="n"/>
      <c r="F81" s="5" t="n"/>
      <c r="G81" s="6" t="n"/>
      <c r="H81" s="5" t="n"/>
      <c r="I81" s="4" t="n"/>
      <c r="J81" s="4" t="n"/>
      <c r="K81" s="7" t="n"/>
      <c r="L81" s="7" t="n"/>
      <c r="M81" s="4" t="n"/>
      <c r="N81" s="10">
        <f>IF(D81="","",IFERROR(VLOOKUP(D81,'Resumo'!$J$6:$K$15,2,0),"Não classificado"))</f>
        <v/>
      </c>
      <c r="O81" s="11">
        <f>IF(B81="","",IF(C81="Entrada",L81,0))</f>
        <v/>
      </c>
      <c r="P81" s="11">
        <f>IF(B81="","",IF(C81="Saída",L81,0))</f>
        <v/>
      </c>
      <c r="Q81" s="11">
        <f>IF(B81="","",Q80+O81-P81)</f>
        <v/>
      </c>
      <c r="R81" s="10">
        <f>IF(B81="","",TEXT(B81,"mm/yyyy"))</f>
        <v/>
      </c>
      <c r="S81" s="12" t="n"/>
    </row>
    <row r="82">
      <c r="A82" s="2">
        <f>IF(B82="","",COUNTA($B$2:B82))</f>
        <v/>
      </c>
      <c r="B82" s="3" t="n"/>
      <c r="C82" s="4" t="n"/>
      <c r="D82" s="5" t="n"/>
      <c r="E82" s="5" t="n"/>
      <c r="F82" s="5" t="n"/>
      <c r="G82" s="6" t="n"/>
      <c r="H82" s="5" t="n"/>
      <c r="I82" s="4" t="n"/>
      <c r="J82" s="4" t="n"/>
      <c r="K82" s="7" t="n"/>
      <c r="L82" s="7" t="n"/>
      <c r="M82" s="4" t="n"/>
      <c r="N82" s="2">
        <f>IF(D82="","",IFERROR(VLOOKUP(D82,'Resumo'!$J$6:$K$15,2,0),"Não classificado"))</f>
        <v/>
      </c>
      <c r="O82" s="8">
        <f>IF(B82="","",IF(C82="Entrada",L82,0))</f>
        <v/>
      </c>
      <c r="P82" s="8">
        <f>IF(B82="","",IF(C82="Saída",L82,0))</f>
        <v/>
      </c>
      <c r="Q82" s="8">
        <f>IF(B82="","",Q81+O82-P82)</f>
        <v/>
      </c>
      <c r="R82" s="2">
        <f>IF(B82="","",TEXT(B82,"mm/yyyy"))</f>
        <v/>
      </c>
      <c r="S82" s="9" t="n"/>
    </row>
    <row r="83">
      <c r="A83" s="10">
        <f>IF(B83="","",COUNTA($B$2:B83))</f>
        <v/>
      </c>
      <c r="B83" s="3" t="n"/>
      <c r="C83" s="4" t="n"/>
      <c r="D83" s="5" t="n"/>
      <c r="E83" s="5" t="n"/>
      <c r="F83" s="5" t="n"/>
      <c r="G83" s="6" t="n"/>
      <c r="H83" s="5" t="n"/>
      <c r="I83" s="4" t="n"/>
      <c r="J83" s="4" t="n"/>
      <c r="K83" s="7" t="n"/>
      <c r="L83" s="7" t="n"/>
      <c r="M83" s="4" t="n"/>
      <c r="N83" s="10">
        <f>IF(D83="","",IFERROR(VLOOKUP(D83,'Resumo'!$J$6:$K$15,2,0),"Não classificado"))</f>
        <v/>
      </c>
      <c r="O83" s="11">
        <f>IF(B83="","",IF(C83="Entrada",L83,0))</f>
        <v/>
      </c>
      <c r="P83" s="11">
        <f>IF(B83="","",IF(C83="Saída",L83,0))</f>
        <v/>
      </c>
      <c r="Q83" s="11">
        <f>IF(B83="","",Q82+O83-P83)</f>
        <v/>
      </c>
      <c r="R83" s="10">
        <f>IF(B83="","",TEXT(B83,"mm/yyyy"))</f>
        <v/>
      </c>
      <c r="S83" s="12" t="n"/>
    </row>
    <row r="84">
      <c r="A84" s="2">
        <f>IF(B84="","",COUNTA($B$2:B84))</f>
        <v/>
      </c>
      <c r="B84" s="3" t="n"/>
      <c r="C84" s="4" t="n"/>
      <c r="D84" s="5" t="n"/>
      <c r="E84" s="5" t="n"/>
      <c r="F84" s="5" t="n"/>
      <c r="G84" s="6" t="n"/>
      <c r="H84" s="5" t="n"/>
      <c r="I84" s="4" t="n"/>
      <c r="J84" s="4" t="n"/>
      <c r="K84" s="7" t="n"/>
      <c r="L84" s="7" t="n"/>
      <c r="M84" s="4" t="n"/>
      <c r="N84" s="2">
        <f>IF(D84="","",IFERROR(VLOOKUP(D84,'Resumo'!$J$6:$K$15,2,0),"Não classificado"))</f>
        <v/>
      </c>
      <c r="O84" s="8">
        <f>IF(B84="","",IF(C84="Entrada",L84,0))</f>
        <v/>
      </c>
      <c r="P84" s="8">
        <f>IF(B84="","",IF(C84="Saída",L84,0))</f>
        <v/>
      </c>
      <c r="Q84" s="8">
        <f>IF(B84="","",Q83+O84-P84)</f>
        <v/>
      </c>
      <c r="R84" s="2">
        <f>IF(B84="","",TEXT(B84,"mm/yyyy"))</f>
        <v/>
      </c>
      <c r="S84" s="9" t="n"/>
    </row>
    <row r="85">
      <c r="A85" s="10">
        <f>IF(B85="","",COUNTA($B$2:B85))</f>
        <v/>
      </c>
      <c r="B85" s="3" t="n"/>
      <c r="C85" s="4" t="n"/>
      <c r="D85" s="5" t="n"/>
      <c r="E85" s="5" t="n"/>
      <c r="F85" s="5" t="n"/>
      <c r="G85" s="6" t="n"/>
      <c r="H85" s="5" t="n"/>
      <c r="I85" s="4" t="n"/>
      <c r="J85" s="4" t="n"/>
      <c r="K85" s="7" t="n"/>
      <c r="L85" s="7" t="n"/>
      <c r="M85" s="4" t="n"/>
      <c r="N85" s="10">
        <f>IF(D85="","",IFERROR(VLOOKUP(D85,'Resumo'!$J$6:$K$15,2,0),"Não classificado"))</f>
        <v/>
      </c>
      <c r="O85" s="11">
        <f>IF(B85="","",IF(C85="Entrada",L85,0))</f>
        <v/>
      </c>
      <c r="P85" s="11">
        <f>IF(B85="","",IF(C85="Saída",L85,0))</f>
        <v/>
      </c>
      <c r="Q85" s="11">
        <f>IF(B85="","",Q84+O85-P85)</f>
        <v/>
      </c>
      <c r="R85" s="10">
        <f>IF(B85="","",TEXT(B85,"mm/yyyy"))</f>
        <v/>
      </c>
      <c r="S85" s="12" t="n"/>
    </row>
    <row r="86">
      <c r="A86" s="2">
        <f>IF(B86="","",COUNTA($B$2:B86))</f>
        <v/>
      </c>
      <c r="B86" s="3" t="n"/>
      <c r="C86" s="4" t="n"/>
      <c r="D86" s="5" t="n"/>
      <c r="E86" s="5" t="n"/>
      <c r="F86" s="5" t="n"/>
      <c r="G86" s="6" t="n"/>
      <c r="H86" s="5" t="n"/>
      <c r="I86" s="4" t="n"/>
      <c r="J86" s="4" t="n"/>
      <c r="K86" s="7" t="n"/>
      <c r="L86" s="7" t="n"/>
      <c r="M86" s="4" t="n"/>
      <c r="N86" s="2">
        <f>IF(D86="","",IFERROR(VLOOKUP(D86,'Resumo'!$J$6:$K$15,2,0),"Não classificado"))</f>
        <v/>
      </c>
      <c r="O86" s="8">
        <f>IF(B86="","",IF(C86="Entrada",L86,0))</f>
        <v/>
      </c>
      <c r="P86" s="8">
        <f>IF(B86="","",IF(C86="Saída",L86,0))</f>
        <v/>
      </c>
      <c r="Q86" s="8">
        <f>IF(B86="","",Q85+O86-P86)</f>
        <v/>
      </c>
      <c r="R86" s="2">
        <f>IF(B86="","",TEXT(B86,"mm/yyyy"))</f>
        <v/>
      </c>
      <c r="S86" s="9" t="n"/>
    </row>
    <row r="87">
      <c r="A87" s="10">
        <f>IF(B87="","",COUNTA($B$2:B87))</f>
        <v/>
      </c>
      <c r="B87" s="3" t="n"/>
      <c r="C87" s="4" t="n"/>
      <c r="D87" s="5" t="n"/>
      <c r="E87" s="5" t="n"/>
      <c r="F87" s="5" t="n"/>
      <c r="G87" s="6" t="n"/>
      <c r="H87" s="5" t="n"/>
      <c r="I87" s="4" t="n"/>
      <c r="J87" s="4" t="n"/>
      <c r="K87" s="7" t="n"/>
      <c r="L87" s="7" t="n"/>
      <c r="M87" s="4" t="n"/>
      <c r="N87" s="10">
        <f>IF(D87="","",IFERROR(VLOOKUP(D87,'Resumo'!$J$6:$K$15,2,0),"Não classificado"))</f>
        <v/>
      </c>
      <c r="O87" s="11">
        <f>IF(B87="","",IF(C87="Entrada",L87,0))</f>
        <v/>
      </c>
      <c r="P87" s="11">
        <f>IF(B87="","",IF(C87="Saída",L87,0))</f>
        <v/>
      </c>
      <c r="Q87" s="11">
        <f>IF(B87="","",Q86+O87-P87)</f>
        <v/>
      </c>
      <c r="R87" s="10">
        <f>IF(B87="","",TEXT(B87,"mm/yyyy"))</f>
        <v/>
      </c>
      <c r="S87" s="12" t="n"/>
    </row>
    <row r="88">
      <c r="A88" s="2">
        <f>IF(B88="","",COUNTA($B$2:B88))</f>
        <v/>
      </c>
      <c r="B88" s="3" t="n"/>
      <c r="C88" s="4" t="n"/>
      <c r="D88" s="5" t="n"/>
      <c r="E88" s="5" t="n"/>
      <c r="F88" s="5" t="n"/>
      <c r="G88" s="6" t="n"/>
      <c r="H88" s="5" t="n"/>
      <c r="I88" s="4" t="n"/>
      <c r="J88" s="4" t="n"/>
      <c r="K88" s="7" t="n"/>
      <c r="L88" s="7" t="n"/>
      <c r="M88" s="4" t="n"/>
      <c r="N88" s="2">
        <f>IF(D88="","",IFERROR(VLOOKUP(D88,'Resumo'!$J$6:$K$15,2,0),"Não classificado"))</f>
        <v/>
      </c>
      <c r="O88" s="8">
        <f>IF(B88="","",IF(C88="Entrada",L88,0))</f>
        <v/>
      </c>
      <c r="P88" s="8">
        <f>IF(B88="","",IF(C88="Saída",L88,0))</f>
        <v/>
      </c>
      <c r="Q88" s="8">
        <f>IF(B88="","",Q87+O88-P88)</f>
        <v/>
      </c>
      <c r="R88" s="2">
        <f>IF(B88="","",TEXT(B88,"mm/yyyy"))</f>
        <v/>
      </c>
      <c r="S88" s="9" t="n"/>
    </row>
    <row r="89">
      <c r="A89" s="10">
        <f>IF(B89="","",COUNTA($B$2:B89))</f>
        <v/>
      </c>
      <c r="B89" s="3" t="n"/>
      <c r="C89" s="4" t="n"/>
      <c r="D89" s="5" t="n"/>
      <c r="E89" s="5" t="n"/>
      <c r="F89" s="5" t="n"/>
      <c r="G89" s="6" t="n"/>
      <c r="H89" s="5" t="n"/>
      <c r="I89" s="4" t="n"/>
      <c r="J89" s="4" t="n"/>
      <c r="K89" s="7" t="n"/>
      <c r="L89" s="7" t="n"/>
      <c r="M89" s="4" t="n"/>
      <c r="N89" s="10">
        <f>IF(D89="","",IFERROR(VLOOKUP(D89,'Resumo'!$J$6:$K$15,2,0),"Não classificado"))</f>
        <v/>
      </c>
      <c r="O89" s="11">
        <f>IF(B89="","",IF(C89="Entrada",L89,0))</f>
        <v/>
      </c>
      <c r="P89" s="11">
        <f>IF(B89="","",IF(C89="Saída",L89,0))</f>
        <v/>
      </c>
      <c r="Q89" s="11">
        <f>IF(B89="","",Q88+O89-P89)</f>
        <v/>
      </c>
      <c r="R89" s="10">
        <f>IF(B89="","",TEXT(B89,"mm/yyyy"))</f>
        <v/>
      </c>
      <c r="S89" s="12" t="n"/>
    </row>
    <row r="90">
      <c r="A90" s="2">
        <f>IF(B90="","",COUNTA($B$2:B90))</f>
        <v/>
      </c>
      <c r="B90" s="3" t="n"/>
      <c r="C90" s="4" t="n"/>
      <c r="D90" s="5" t="n"/>
      <c r="E90" s="5" t="n"/>
      <c r="F90" s="5" t="n"/>
      <c r="G90" s="6" t="n"/>
      <c r="H90" s="5" t="n"/>
      <c r="I90" s="4" t="n"/>
      <c r="J90" s="4" t="n"/>
      <c r="K90" s="7" t="n"/>
      <c r="L90" s="7" t="n"/>
      <c r="M90" s="4" t="n"/>
      <c r="N90" s="2">
        <f>IF(D90="","",IFERROR(VLOOKUP(D90,'Resumo'!$J$6:$K$15,2,0),"Não classificado"))</f>
        <v/>
      </c>
      <c r="O90" s="8">
        <f>IF(B90="","",IF(C90="Entrada",L90,0))</f>
        <v/>
      </c>
      <c r="P90" s="8">
        <f>IF(B90="","",IF(C90="Saída",L90,0))</f>
        <v/>
      </c>
      <c r="Q90" s="8">
        <f>IF(B90="","",Q89+O90-P90)</f>
        <v/>
      </c>
      <c r="R90" s="2">
        <f>IF(B90="","",TEXT(B90,"mm/yyyy"))</f>
        <v/>
      </c>
      <c r="S90" s="9" t="n"/>
    </row>
    <row r="91">
      <c r="A91" s="10">
        <f>IF(B91="","",COUNTA($B$2:B91))</f>
        <v/>
      </c>
      <c r="B91" s="3" t="n"/>
      <c r="C91" s="4" t="n"/>
      <c r="D91" s="5" t="n"/>
      <c r="E91" s="5" t="n"/>
      <c r="F91" s="5" t="n"/>
      <c r="G91" s="6" t="n"/>
      <c r="H91" s="5" t="n"/>
      <c r="I91" s="4" t="n"/>
      <c r="J91" s="4" t="n"/>
      <c r="K91" s="7" t="n"/>
      <c r="L91" s="7" t="n"/>
      <c r="M91" s="4" t="n"/>
      <c r="N91" s="10">
        <f>IF(D91="","",IFERROR(VLOOKUP(D91,'Resumo'!$J$6:$K$15,2,0),"Não classificado"))</f>
        <v/>
      </c>
      <c r="O91" s="11">
        <f>IF(B91="","",IF(C91="Entrada",L91,0))</f>
        <v/>
      </c>
      <c r="P91" s="11">
        <f>IF(B91="","",IF(C91="Saída",L91,0))</f>
        <v/>
      </c>
      <c r="Q91" s="11">
        <f>IF(B91="","",Q90+O91-P91)</f>
        <v/>
      </c>
      <c r="R91" s="10">
        <f>IF(B91="","",TEXT(B91,"mm/yyyy"))</f>
        <v/>
      </c>
      <c r="S91" s="12" t="n"/>
    </row>
    <row r="92">
      <c r="A92" s="2">
        <f>IF(B92="","",COUNTA($B$2:B92))</f>
        <v/>
      </c>
      <c r="B92" s="3" t="n"/>
      <c r="C92" s="4" t="n"/>
      <c r="D92" s="5" t="n"/>
      <c r="E92" s="5" t="n"/>
      <c r="F92" s="5" t="n"/>
      <c r="G92" s="6" t="n"/>
      <c r="H92" s="5" t="n"/>
      <c r="I92" s="4" t="n"/>
      <c r="J92" s="4" t="n"/>
      <c r="K92" s="7" t="n"/>
      <c r="L92" s="7" t="n"/>
      <c r="M92" s="4" t="n"/>
      <c r="N92" s="2">
        <f>IF(D92="","",IFERROR(VLOOKUP(D92,'Resumo'!$J$6:$K$15,2,0),"Não classificado"))</f>
        <v/>
      </c>
      <c r="O92" s="8">
        <f>IF(B92="","",IF(C92="Entrada",L92,0))</f>
        <v/>
      </c>
      <c r="P92" s="8">
        <f>IF(B92="","",IF(C92="Saída",L92,0))</f>
        <v/>
      </c>
      <c r="Q92" s="8">
        <f>IF(B92="","",Q91+O92-P92)</f>
        <v/>
      </c>
      <c r="R92" s="2">
        <f>IF(B92="","",TEXT(B92,"mm/yyyy"))</f>
        <v/>
      </c>
      <c r="S92" s="9" t="n"/>
    </row>
    <row r="93">
      <c r="A93" s="10">
        <f>IF(B93="","",COUNTA($B$2:B93))</f>
        <v/>
      </c>
      <c r="B93" s="3" t="n"/>
      <c r="C93" s="4" t="n"/>
      <c r="D93" s="5" t="n"/>
      <c r="E93" s="5" t="n"/>
      <c r="F93" s="5" t="n"/>
      <c r="G93" s="6" t="n"/>
      <c r="H93" s="5" t="n"/>
      <c r="I93" s="4" t="n"/>
      <c r="J93" s="4" t="n"/>
      <c r="K93" s="7" t="n"/>
      <c r="L93" s="7" t="n"/>
      <c r="M93" s="4" t="n"/>
      <c r="N93" s="10">
        <f>IF(D93="","",IFERROR(VLOOKUP(D93,'Resumo'!$J$6:$K$15,2,0),"Não classificado"))</f>
        <v/>
      </c>
      <c r="O93" s="11">
        <f>IF(B93="","",IF(C93="Entrada",L93,0))</f>
        <v/>
      </c>
      <c r="P93" s="11">
        <f>IF(B93="","",IF(C93="Saída",L93,0))</f>
        <v/>
      </c>
      <c r="Q93" s="11">
        <f>IF(B93="","",Q92+O93-P93)</f>
        <v/>
      </c>
      <c r="R93" s="10">
        <f>IF(B93="","",TEXT(B93,"mm/yyyy"))</f>
        <v/>
      </c>
      <c r="S93" s="12" t="n"/>
    </row>
    <row r="94">
      <c r="A94" s="2">
        <f>IF(B94="","",COUNTA($B$2:B94))</f>
        <v/>
      </c>
      <c r="B94" s="3" t="n"/>
      <c r="C94" s="4" t="n"/>
      <c r="D94" s="5" t="n"/>
      <c r="E94" s="5" t="n"/>
      <c r="F94" s="5" t="n"/>
      <c r="G94" s="6" t="n"/>
      <c r="H94" s="5" t="n"/>
      <c r="I94" s="4" t="n"/>
      <c r="J94" s="4" t="n"/>
      <c r="K94" s="7" t="n"/>
      <c r="L94" s="7" t="n"/>
      <c r="M94" s="4" t="n"/>
      <c r="N94" s="2">
        <f>IF(D94="","",IFERROR(VLOOKUP(D94,'Resumo'!$J$6:$K$15,2,0),"Não classificado"))</f>
        <v/>
      </c>
      <c r="O94" s="8">
        <f>IF(B94="","",IF(C94="Entrada",L94,0))</f>
        <v/>
      </c>
      <c r="P94" s="8">
        <f>IF(B94="","",IF(C94="Saída",L94,0))</f>
        <v/>
      </c>
      <c r="Q94" s="8">
        <f>IF(B94="","",Q93+O94-P94)</f>
        <v/>
      </c>
      <c r="R94" s="2">
        <f>IF(B94="","",TEXT(B94,"mm/yyyy"))</f>
        <v/>
      </c>
      <c r="S94" s="9" t="n"/>
    </row>
    <row r="95">
      <c r="A95" s="10">
        <f>IF(B95="","",COUNTA($B$2:B95))</f>
        <v/>
      </c>
      <c r="B95" s="3" t="n"/>
      <c r="C95" s="4" t="n"/>
      <c r="D95" s="5" t="n"/>
      <c r="E95" s="5" t="n"/>
      <c r="F95" s="5" t="n"/>
      <c r="G95" s="6" t="n"/>
      <c r="H95" s="5" t="n"/>
      <c r="I95" s="4" t="n"/>
      <c r="J95" s="4" t="n"/>
      <c r="K95" s="7" t="n"/>
      <c r="L95" s="7" t="n"/>
      <c r="M95" s="4" t="n"/>
      <c r="N95" s="10">
        <f>IF(D95="","",IFERROR(VLOOKUP(D95,'Resumo'!$J$6:$K$15,2,0),"Não classificado"))</f>
        <v/>
      </c>
      <c r="O95" s="11">
        <f>IF(B95="","",IF(C95="Entrada",L95,0))</f>
        <v/>
      </c>
      <c r="P95" s="11">
        <f>IF(B95="","",IF(C95="Saída",L95,0))</f>
        <v/>
      </c>
      <c r="Q95" s="11">
        <f>IF(B95="","",Q94+O95-P95)</f>
        <v/>
      </c>
      <c r="R95" s="10">
        <f>IF(B95="","",TEXT(B95,"mm/yyyy"))</f>
        <v/>
      </c>
      <c r="S95" s="12" t="n"/>
    </row>
    <row r="96">
      <c r="A96" s="2">
        <f>IF(B96="","",COUNTA($B$2:B96))</f>
        <v/>
      </c>
      <c r="B96" s="3" t="n"/>
      <c r="C96" s="4" t="n"/>
      <c r="D96" s="5" t="n"/>
      <c r="E96" s="5" t="n"/>
      <c r="F96" s="5" t="n"/>
      <c r="G96" s="6" t="n"/>
      <c r="H96" s="5" t="n"/>
      <c r="I96" s="4" t="n"/>
      <c r="J96" s="4" t="n"/>
      <c r="K96" s="7" t="n"/>
      <c r="L96" s="7" t="n"/>
      <c r="M96" s="4" t="n"/>
      <c r="N96" s="2">
        <f>IF(D96="","",IFERROR(VLOOKUP(D96,'Resumo'!$J$6:$K$15,2,0),"Não classificado"))</f>
        <v/>
      </c>
      <c r="O96" s="8">
        <f>IF(B96="","",IF(C96="Entrada",L96,0))</f>
        <v/>
      </c>
      <c r="P96" s="8">
        <f>IF(B96="","",IF(C96="Saída",L96,0))</f>
        <v/>
      </c>
      <c r="Q96" s="8">
        <f>IF(B96="","",Q95+O96-P96)</f>
        <v/>
      </c>
      <c r="R96" s="2">
        <f>IF(B96="","",TEXT(B96,"mm/yyyy"))</f>
        <v/>
      </c>
      <c r="S96" s="9" t="n"/>
    </row>
    <row r="97">
      <c r="A97" s="10">
        <f>IF(B97="","",COUNTA($B$2:B97))</f>
        <v/>
      </c>
      <c r="B97" s="3" t="n"/>
      <c r="C97" s="4" t="n"/>
      <c r="D97" s="5" t="n"/>
      <c r="E97" s="5" t="n"/>
      <c r="F97" s="5" t="n"/>
      <c r="G97" s="6" t="n"/>
      <c r="H97" s="5" t="n"/>
      <c r="I97" s="4" t="n"/>
      <c r="J97" s="4" t="n"/>
      <c r="K97" s="7" t="n"/>
      <c r="L97" s="7" t="n"/>
      <c r="M97" s="4" t="n"/>
      <c r="N97" s="10">
        <f>IF(D97="","",IFERROR(VLOOKUP(D97,'Resumo'!$J$6:$K$15,2,0),"Não classificado"))</f>
        <v/>
      </c>
      <c r="O97" s="11">
        <f>IF(B97="","",IF(C97="Entrada",L97,0))</f>
        <v/>
      </c>
      <c r="P97" s="11">
        <f>IF(B97="","",IF(C97="Saída",L97,0))</f>
        <v/>
      </c>
      <c r="Q97" s="11">
        <f>IF(B97="","",Q96+O97-P97)</f>
        <v/>
      </c>
      <c r="R97" s="10">
        <f>IF(B97="","",TEXT(B97,"mm/yyyy"))</f>
        <v/>
      </c>
      <c r="S97" s="12" t="n"/>
    </row>
    <row r="98">
      <c r="A98" s="2">
        <f>IF(B98="","",COUNTA($B$2:B98))</f>
        <v/>
      </c>
      <c r="B98" s="3" t="n"/>
      <c r="C98" s="4" t="n"/>
      <c r="D98" s="5" t="n"/>
      <c r="E98" s="5" t="n"/>
      <c r="F98" s="5" t="n"/>
      <c r="G98" s="6" t="n"/>
      <c r="H98" s="5" t="n"/>
      <c r="I98" s="4" t="n"/>
      <c r="J98" s="4" t="n"/>
      <c r="K98" s="7" t="n"/>
      <c r="L98" s="7" t="n"/>
      <c r="M98" s="4" t="n"/>
      <c r="N98" s="2">
        <f>IF(D98="","",IFERROR(VLOOKUP(D98,'Resumo'!$J$6:$K$15,2,0),"Não classificado"))</f>
        <v/>
      </c>
      <c r="O98" s="8">
        <f>IF(B98="","",IF(C98="Entrada",L98,0))</f>
        <v/>
      </c>
      <c r="P98" s="8">
        <f>IF(B98="","",IF(C98="Saída",L98,0))</f>
        <v/>
      </c>
      <c r="Q98" s="8">
        <f>IF(B98="","",Q97+O98-P98)</f>
        <v/>
      </c>
      <c r="R98" s="2">
        <f>IF(B98="","",TEXT(B98,"mm/yyyy"))</f>
        <v/>
      </c>
      <c r="S98" s="9" t="n"/>
    </row>
    <row r="99">
      <c r="A99" s="10">
        <f>IF(B99="","",COUNTA($B$2:B99))</f>
        <v/>
      </c>
      <c r="B99" s="3" t="n"/>
      <c r="C99" s="4" t="n"/>
      <c r="D99" s="5" t="n"/>
      <c r="E99" s="5" t="n"/>
      <c r="F99" s="5" t="n"/>
      <c r="G99" s="6" t="n"/>
      <c r="H99" s="5" t="n"/>
      <c r="I99" s="4" t="n"/>
      <c r="J99" s="4" t="n"/>
      <c r="K99" s="7" t="n"/>
      <c r="L99" s="7" t="n"/>
      <c r="M99" s="4" t="n"/>
      <c r="N99" s="10">
        <f>IF(D99="","",IFERROR(VLOOKUP(D99,'Resumo'!$J$6:$K$15,2,0),"Não classificado"))</f>
        <v/>
      </c>
      <c r="O99" s="11">
        <f>IF(B99="","",IF(C99="Entrada",L99,0))</f>
        <v/>
      </c>
      <c r="P99" s="11">
        <f>IF(B99="","",IF(C99="Saída",L99,0))</f>
        <v/>
      </c>
      <c r="Q99" s="11">
        <f>IF(B99="","",Q98+O99-P99)</f>
        <v/>
      </c>
      <c r="R99" s="10">
        <f>IF(B99="","",TEXT(B99,"mm/yyyy"))</f>
        <v/>
      </c>
      <c r="S99" s="12" t="n"/>
    </row>
    <row r="100">
      <c r="A100" s="2">
        <f>IF(B100="","",COUNTA($B$2:B100))</f>
        <v/>
      </c>
      <c r="B100" s="3" t="n"/>
      <c r="C100" s="4" t="n"/>
      <c r="D100" s="5" t="n"/>
      <c r="E100" s="5" t="n"/>
      <c r="F100" s="5" t="n"/>
      <c r="G100" s="6" t="n"/>
      <c r="H100" s="5" t="n"/>
      <c r="I100" s="4" t="n"/>
      <c r="J100" s="4" t="n"/>
      <c r="K100" s="7" t="n"/>
      <c r="L100" s="7" t="n"/>
      <c r="M100" s="4" t="n"/>
      <c r="N100" s="2">
        <f>IF(D100="","",IFERROR(VLOOKUP(D100,'Resumo'!$J$6:$K$15,2,0),"Não classificado"))</f>
        <v/>
      </c>
      <c r="O100" s="8">
        <f>IF(B100="","",IF(C100="Entrada",L100,0))</f>
        <v/>
      </c>
      <c r="P100" s="8">
        <f>IF(B100="","",IF(C100="Saída",L100,0))</f>
        <v/>
      </c>
      <c r="Q100" s="8">
        <f>IF(B100="","",Q99+O100-P100)</f>
        <v/>
      </c>
      <c r="R100" s="2">
        <f>IF(B100="","",TEXT(B100,"mm/yyyy"))</f>
        <v/>
      </c>
      <c r="S100" s="9" t="n"/>
    </row>
    <row r="101">
      <c r="A101" s="10">
        <f>IF(B101="","",COUNTA($B$2:B101))</f>
        <v/>
      </c>
      <c r="B101" s="3" t="n"/>
      <c r="C101" s="4" t="n"/>
      <c r="D101" s="5" t="n"/>
      <c r="E101" s="5" t="n"/>
      <c r="F101" s="5" t="n"/>
      <c r="G101" s="6" t="n"/>
      <c r="H101" s="5" t="n"/>
      <c r="I101" s="4" t="n"/>
      <c r="J101" s="4" t="n"/>
      <c r="K101" s="7" t="n"/>
      <c r="L101" s="7" t="n"/>
      <c r="M101" s="4" t="n"/>
      <c r="N101" s="10">
        <f>IF(D101="","",IFERROR(VLOOKUP(D101,'Resumo'!$J$6:$K$15,2,0),"Não classificado"))</f>
        <v/>
      </c>
      <c r="O101" s="11">
        <f>IF(B101="","",IF(C101="Entrada",L101,0))</f>
        <v/>
      </c>
      <c r="P101" s="11">
        <f>IF(B101="","",IF(C101="Saída",L101,0))</f>
        <v/>
      </c>
      <c r="Q101" s="11">
        <f>IF(B101="","",Q100+O101-P101)</f>
        <v/>
      </c>
      <c r="R101" s="10">
        <f>IF(B101="","",TEXT(B101,"mm/yyyy"))</f>
        <v/>
      </c>
      <c r="S101" s="12" t="n"/>
    </row>
  </sheetData>
  <autoFilter ref="A1:S101"/>
  <conditionalFormatting sqref="Q2:Q1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A2:S101">
    <cfRule type="expression" priority="3" dxfId="2" stopIfTrue="1">
      <formula>$M2="Atrasado"</formula>
    </cfRule>
  </conditionalFormatting>
  <dataValidations count="3">
    <dataValidation sqref="C2:C101" showErrorMessage="1" showInputMessage="1" allowBlank="1" type="list">
      <formula1>"Entrada,Saída"</formula1>
    </dataValidation>
    <dataValidation sqref="I2:I101" showErrorMessage="1" showInputMessage="1" allowBlank="1" type="list">
      <formula1>"PIX,Boleto,Cartão,Transferência,Dinheiro"</formula1>
    </dataValidation>
    <dataValidation sqref="M2:M101" showErrorMessage="1" showInputMessage="1" allowBlank="1" type="list">
      <formula1>"Previsto,Realizado,Atrasado"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2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6" customWidth="1" min="3" max="3"/>
    <col width="16" customWidth="1" min="4" max="4"/>
    <col width="18" customWidth="1" min="5" max="5"/>
    <col width="23" customWidth="1" min="10" max="10"/>
    <col width="23" customWidth="1" min="11" max="11"/>
  </cols>
  <sheetData>
    <row r="1" ht="30" customHeight="1">
      <c r="A1" s="13" t="inlineStr">
        <is>
          <t>Resumo de Caixa — decida rápido, corrija cedo</t>
        </is>
      </c>
    </row>
    <row r="2">
      <c r="A2" s="14" t="inlineStr">
        <is>
          <t>Painel gerencial com liquidez, despesas e visão mensal.</t>
        </is>
      </c>
    </row>
    <row r="3">
      <c r="A3" s="15" t="inlineStr">
        <is>
          <t>Indicador</t>
        </is>
      </c>
      <c r="B3" s="15" t="inlineStr">
        <is>
          <t>Valor</t>
        </is>
      </c>
    </row>
    <row r="4">
      <c r="A4" s="16" t="inlineStr">
        <is>
          <t>Total de entradas realizadas</t>
        </is>
      </c>
      <c r="B4" s="8">
        <f>SUMIFS('Lançamentos'!$O$2:$O$101,'Lançamentos'!$M$2:$M$101,"Realizado")</f>
        <v/>
      </c>
    </row>
    <row r="5">
      <c r="A5" s="17" t="inlineStr">
        <is>
          <t>Total de saídas realizadas</t>
        </is>
      </c>
      <c r="B5" s="11">
        <f>SUMIFS('Lançamentos'!$P$2:$P$101,'Lançamentos'!$M$2:$M$101,"Realizado")</f>
        <v/>
      </c>
      <c r="J5" s="18" t="inlineStr">
        <is>
          <t>Mapa de categorias</t>
        </is>
      </c>
    </row>
    <row r="6">
      <c r="A6" s="16" t="inlineStr">
        <is>
          <t>Saldo do período</t>
        </is>
      </c>
      <c r="B6" s="8">
        <f>B4-B5</f>
        <v/>
      </c>
      <c r="J6" s="1" t="inlineStr">
        <is>
          <t>Categoria</t>
        </is>
      </c>
      <c r="K6" s="1" t="inlineStr">
        <is>
          <t>Grupo financeiro</t>
        </is>
      </c>
    </row>
    <row r="7">
      <c r="A7" s="17" t="inlineStr">
        <is>
          <t>Total previsto a receber</t>
        </is>
      </c>
      <c r="B7" s="11">
        <f>SUMIFS('Lançamentos'!$K$2:$K$101,'Lançamentos'!$C$2:$C$101,"Entrada",'Lançamentos'!$M$2:$M$101,"Previsto")</f>
        <v/>
      </c>
      <c r="J7" s="19" t="inlineStr">
        <is>
          <t>Vendas</t>
        </is>
      </c>
      <c r="K7" s="19" t="inlineStr">
        <is>
          <t>Receita operacional</t>
        </is>
      </c>
    </row>
    <row r="8">
      <c r="A8" s="16" t="inlineStr">
        <is>
          <t>Total previsto a pagar</t>
        </is>
      </c>
      <c r="B8" s="8">
        <f>SUMIFS('Lançamentos'!$K$2:$K$101,'Lançamentos'!$C$2:$C$101,"Saída",'Lançamentos'!$M$2:$M$101,"Previsto")</f>
        <v/>
      </c>
      <c r="J8" s="20" t="inlineStr">
        <is>
          <t>Serviços</t>
        </is>
      </c>
      <c r="K8" s="20" t="inlineStr">
        <is>
          <t>Receita operacional</t>
        </is>
      </c>
    </row>
    <row r="9">
      <c r="A9" s="17" t="inlineStr">
        <is>
          <t>Despesas sobre receitas</t>
        </is>
      </c>
      <c r="B9" s="21">
        <f>IFERROR(B5/B4,0)</f>
        <v/>
      </c>
      <c r="J9" s="19" t="inlineStr">
        <is>
          <t>Folha de pagamento</t>
        </is>
      </c>
      <c r="K9" s="19" t="inlineStr">
        <is>
          <t>Pessoal</t>
        </is>
      </c>
    </row>
    <row r="10">
      <c r="A10" s="16" t="inlineStr">
        <is>
          <t>Lançamentos em atraso</t>
        </is>
      </c>
      <c r="B10" s="22">
        <f>COUNTIF('Lançamentos'!$M$2:$M$101,"Atrasado")</f>
        <v/>
      </c>
      <c r="J10" s="20" t="inlineStr">
        <is>
          <t>Aluguel</t>
        </is>
      </c>
      <c r="K10" s="20" t="inlineStr">
        <is>
          <t>Estrutura</t>
        </is>
      </c>
    </row>
    <row r="11">
      <c r="A11" s="17" t="inlineStr">
        <is>
          <t>Ticket médio das entradas</t>
        </is>
      </c>
      <c r="B11" s="11">
        <f>IFERROR(SUMIFS('Lançamentos'!$L$2:$L$101,'Lançamentos'!$C$2:$C$101,"Entrada",'Lançamentos'!$M$2:$M$101,"Realizado")/COUNTIFS('Lançamentos'!$C$2:$C$101,"Entrada",'Lançamentos'!$M$2:$M$101,"Realizado"),0)</f>
        <v/>
      </c>
      <c r="J11" s="19" t="inlineStr">
        <is>
          <t>Fornecedores</t>
        </is>
      </c>
      <c r="K11" s="19" t="inlineStr">
        <is>
          <t>Operacional</t>
        </is>
      </c>
    </row>
    <row r="12">
      <c r="J12" s="20" t="inlineStr">
        <is>
          <t>Marketing</t>
        </is>
      </c>
      <c r="K12" s="20" t="inlineStr">
        <is>
          <t>Comercial</t>
        </is>
      </c>
    </row>
    <row r="13">
      <c r="A13" s="18" t="inlineStr">
        <is>
          <t>Análise mensal</t>
        </is>
      </c>
      <c r="J13" s="19" t="inlineStr">
        <is>
          <t>Impostos</t>
        </is>
      </c>
      <c r="K13" s="19" t="inlineStr">
        <is>
          <t>Tributário</t>
        </is>
      </c>
    </row>
    <row r="14">
      <c r="A14" s="1" t="inlineStr">
        <is>
          <t>Mês</t>
        </is>
      </c>
      <c r="B14" s="1" t="inlineStr">
        <is>
          <t>Entradas</t>
        </is>
      </c>
      <c r="C14" s="1" t="inlineStr">
        <is>
          <t>Saídas</t>
        </is>
      </c>
      <c r="D14" s="1" t="inlineStr">
        <is>
          <t>Saldo</t>
        </is>
      </c>
      <c r="E14" s="1" t="inlineStr">
        <is>
          <t>Margem de caixa</t>
        </is>
      </c>
      <c r="J14" s="20" t="inlineStr">
        <is>
          <t>Energia elétrica</t>
        </is>
      </c>
      <c r="K14" s="20" t="inlineStr">
        <is>
          <t>Estrutura</t>
        </is>
      </c>
    </row>
    <row r="15">
      <c r="A15" s="2" t="inlineStr">
        <is>
          <t>01/2026</t>
        </is>
      </c>
      <c r="B15" s="8">
        <f>SUMIFS('Lançamentos'!$O$2:$O$101,'Lançamentos'!$R$2:$R$101,$A15)</f>
        <v/>
      </c>
      <c r="C15" s="8">
        <f>SUMIFS('Lançamentos'!$P$2:$P$101,'Lançamentos'!$R$2:$R$101,$A15)</f>
        <v/>
      </c>
      <c r="D15" s="8">
        <f>B15-C15</f>
        <v/>
      </c>
      <c r="E15" s="23">
        <f>IFERROR(D15/B15,0)</f>
        <v/>
      </c>
      <c r="J15" s="19" t="inlineStr">
        <is>
          <t>Materiais</t>
        </is>
      </c>
      <c r="K15" s="19" t="inlineStr">
        <is>
          <t>Operacional</t>
        </is>
      </c>
    </row>
    <row r="16">
      <c r="A16" s="10" t="inlineStr">
        <is>
          <t>02/2026</t>
        </is>
      </c>
      <c r="B16" s="11">
        <f>SUMIFS('Lançamentos'!$O$2:$O$101,'Lançamentos'!$R$2:$R$101,$A16)</f>
        <v/>
      </c>
      <c r="C16" s="11">
        <f>SUMIFS('Lançamentos'!$P$2:$P$101,'Lançamentos'!$R$2:$R$101,$A16)</f>
        <v/>
      </c>
      <c r="D16" s="11">
        <f>B16-C16</f>
        <v/>
      </c>
      <c r="E16" s="21">
        <f>IFERROR(D16/B16,0)</f>
        <v/>
      </c>
      <c r="J16" s="20" t="inlineStr">
        <is>
          <t>Tarifas bancárias</t>
        </is>
      </c>
      <c r="K16" s="20" t="inlineStr">
        <is>
          <t>Financeiro</t>
        </is>
      </c>
    </row>
    <row r="19">
      <c r="J19" s="18" t="inlineStr">
        <is>
          <t>Saídas por grupo</t>
        </is>
      </c>
    </row>
    <row r="20">
      <c r="J20" s="1" t="inlineStr">
        <is>
          <t>Grupo financeiro</t>
        </is>
      </c>
      <c r="K20" s="1" t="inlineStr">
        <is>
          <t>Saídas realizadas</t>
        </is>
      </c>
    </row>
    <row r="21">
      <c r="J21" s="19" t="inlineStr">
        <is>
          <t>Pessoal</t>
        </is>
      </c>
      <c r="K21" s="8">
        <f>SUMIFS('Lançamentos'!$P$2:$P$101,'Lançamentos'!$N$2:$N$101,J21)</f>
        <v/>
      </c>
    </row>
    <row r="22">
      <c r="J22" s="20" t="inlineStr">
        <is>
          <t>Estrutura</t>
        </is>
      </c>
      <c r="K22" s="11">
        <f>SUMIFS('Lançamentos'!$P$2:$P$101,'Lançamentos'!$N$2:$N$101,J22)</f>
        <v/>
      </c>
    </row>
    <row r="23">
      <c r="J23" s="19" t="inlineStr">
        <is>
          <t>Operacional</t>
        </is>
      </c>
      <c r="K23" s="8">
        <f>SUMIFS('Lançamentos'!$P$2:$P$101,'Lançamentos'!$N$2:$N$101,J23)</f>
        <v/>
      </c>
    </row>
    <row r="24">
      <c r="J24" s="20" t="inlineStr">
        <is>
          <t>Comercial</t>
        </is>
      </c>
      <c r="K24" s="11">
        <f>SUMIFS('Lançamentos'!$P$2:$P$101,'Lançamentos'!$N$2:$N$101,J24)</f>
        <v/>
      </c>
    </row>
    <row r="25">
      <c r="J25" s="19" t="inlineStr">
        <is>
          <t>Tributário</t>
        </is>
      </c>
      <c r="K25" s="8">
        <f>SUMIFS('Lançamentos'!$P$2:$P$101,'Lançamentos'!$N$2:$N$101,J25)</f>
        <v/>
      </c>
    </row>
    <row r="26">
      <c r="J26" s="20" t="inlineStr">
        <is>
          <t>Financeiro</t>
        </is>
      </c>
      <c r="K26" s="11">
        <f>SUMIFS('Lançamentos'!$P$2:$P$101,'Lançamentos'!$N$2:$N$101,J26)</f>
        <v/>
      </c>
    </row>
    <row r="27">
      <c r="J27" s="19" t="inlineStr">
        <is>
          <t>Não classificado</t>
        </is>
      </c>
      <c r="K27" s="8">
        <f>SUMIFS('Lançamentos'!$P$2:$P$101,'Lançamentos'!$N$2:$N$101,J27)</f>
        <v/>
      </c>
    </row>
  </sheetData>
  <mergeCells count="1">
    <mergeCell ref="A1:U1"/>
  </mergeCells>
  <conditionalFormatting sqref="B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B10">
    <cfRule type="cellIs" priority="3" operator="greaterThan" dxfId="2">
      <formula>0</formula>
    </cfRule>
  </conditionalFormatting>
  <conditionalFormatting sqref="D15:D16">
    <cfRule type="cellIs" priority="4" operator="greaterThan" dxfId="0">
      <formula>0</formula>
    </cfRule>
    <cfRule type="cellIs" priority="5" operator="less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95" customWidth="1" min="2" max="2"/>
  </cols>
  <sheetData>
    <row r="1" ht="30" customHeight="1">
      <c r="A1" s="13" t="inlineStr">
        <is>
          <t>Instruções — caixa em ordem, decisão sem susto</t>
        </is>
      </c>
    </row>
    <row r="3">
      <c r="A3" s="15" t="inlineStr">
        <is>
          <t>Passo</t>
        </is>
      </c>
      <c r="B3" s="15" t="inlineStr">
        <is>
          <t>Como agir</t>
        </is>
      </c>
    </row>
    <row r="4" ht="34" customHeight="1">
      <c r="A4" s="24" t="inlineStr">
        <is>
          <t>1</t>
        </is>
      </c>
      <c r="B4" s="25" t="inlineStr">
        <is>
          <t>Preencha os campos amarelos da aba Lançamentos.</t>
        </is>
      </c>
    </row>
    <row r="5" ht="34" customHeight="1">
      <c r="A5" s="26" t="inlineStr">
        <is>
          <t>2</t>
        </is>
      </c>
      <c r="B5" s="27" t="inlineStr">
        <is>
          <t>Informe valores sempre como números positivos; o campo Tipo define se é entrada ou saída.</t>
        </is>
      </c>
    </row>
    <row r="6" ht="34" customHeight="1">
      <c r="A6" s="24" t="inlineStr">
        <is>
          <t>3</t>
        </is>
      </c>
      <c r="B6" s="25" t="inlineStr">
        <is>
          <t>Registre NF-e, boleto ou comprovante quando aplicável.</t>
        </is>
      </c>
    </row>
    <row r="7" ht="34" customHeight="1">
      <c r="A7" s="26" t="inlineStr">
        <is>
          <t>4</t>
        </is>
      </c>
      <c r="B7" s="27" t="inlineStr">
        <is>
          <t>Atualize lançamentos previstos para realizados após a conciliação bancária.</t>
        </is>
      </c>
    </row>
    <row r="8" ht="34" customHeight="1">
      <c r="A8" s="24" t="inlineStr">
        <is>
          <t>5</t>
        </is>
      </c>
      <c r="B8" s="25" t="inlineStr">
        <is>
          <t>Confira os lançamentos atrasados diariamente e trate cada pendência.</t>
        </is>
      </c>
    </row>
    <row r="9" ht="34" customHeight="1">
      <c r="A9" s="26" t="inlineStr">
        <is>
          <t>6</t>
        </is>
      </c>
      <c r="B9" s="27" t="inlineStr">
        <is>
          <t>Use o dashboard Resumo para acompanhar liquidez, despesas e saldo projetado.</t>
        </is>
      </c>
    </row>
    <row r="10" ht="34" customHeight="1">
      <c r="A10" s="24" t="inlineStr">
        <is>
          <t>Dica Raposa</t>
        </is>
      </c>
      <c r="B10" s="25" t="inlineStr">
        <is>
          <t>Mantenha data, valor realizado e status atualizados para o saldo acumulado mostrar a realidade.</t>
        </is>
      </c>
    </row>
    <row r="13">
      <c r="A13" s="18" t="inlineStr">
        <is>
          <t>Leitura rápida das colunas</t>
        </is>
      </c>
    </row>
    <row r="14">
      <c r="A14" s="24" t="inlineStr">
        <is>
          <t>Campos amarelos</t>
        </is>
      </c>
      <c r="B14" s="25" t="inlineStr">
        <is>
          <t>São editáveis: data, tipo, categoria, dados da contraparte, valores, status e observações.</t>
        </is>
      </c>
    </row>
    <row r="15">
      <c r="A15" s="26" t="inlineStr">
        <is>
          <t>Campos calculados</t>
        </is>
      </c>
      <c r="B15" s="27" t="inlineStr">
        <is>
          <t>ID, grupo financeiro, entrada, saída, saldo acumulado e mês são atualizados por fórmula.</t>
        </is>
      </c>
    </row>
    <row r="16">
      <c r="A16" s="24" t="inlineStr">
        <is>
          <t>Resumo</t>
        </is>
      </c>
      <c r="B16" s="25" t="inlineStr">
        <is>
          <t>Os gráficos e indicadores consideram todo o intervalo preparado de lançamentos.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2026-09-07T00:19:55Z</dcterms:created>
  <dcterms:modified xmlns:dcterms="http://purl.org/dc/terms/" xmlns:xsi="http://www.w3.org/2001/XMLSchema-instance" xsi:type="dcterms:W3CDTF">2026-09-07T00:19:55Z</dcterms:modified>
</cp:coreProperties>
</file>