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astos Obra" sheetId="1" state="visible" r:id="rId1"/>
    <sheet xmlns:r="http://schemas.openxmlformats.org/officeDocument/2006/relationships" name="Dashboard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DD/MM/AAAA"/>
    <numFmt numFmtId="165" formatCode="&quot;R$&quot; #,##0.00"/>
    <numFmt numFmtId="166" formatCode="0.0%"/>
  </numFmts>
  <fonts count="5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center" vertical="center"/>
    </xf>
    <xf numFmtId="0" fontId="3" fillId="4" borderId="1" pivotButton="0" quotePrefix="0" xfId="0"/>
    <xf numFmtId="164" fontId="0" fillId="4" borderId="1" applyAlignment="1" pivotButton="0" quotePrefix="0" xfId="0">
      <alignment horizontal="center" vertical="center"/>
    </xf>
    <xf numFmtId="165" fontId="0" fillId="3" borderId="1" pivotButton="0" quotePrefix="0" xfId="0"/>
    <xf numFmtId="165" fontId="0" fillId="4" borderId="1" pivotButton="0" quotePrefix="0" xfId="0"/>
    <xf numFmtId="166" fontId="0" fillId="4" borderId="1" applyAlignment="1" pivotButton="0" quotePrefix="0" xfId="0">
      <alignment horizontal="center" vertical="center"/>
    </xf>
    <xf numFmtId="0" fontId="0" fillId="5" borderId="1" applyAlignment="1" pivotButton="0" quotePrefix="0" xfId="0">
      <alignment horizontal="center" vertical="center"/>
    </xf>
    <xf numFmtId="0" fontId="3" fillId="5" borderId="1" pivotButton="0" quotePrefix="0" xfId="0"/>
    <xf numFmtId="164" fontId="0" fillId="5" borderId="1" applyAlignment="1" pivotButton="0" quotePrefix="0" xfId="0">
      <alignment horizontal="center" vertical="center"/>
    </xf>
    <xf numFmtId="165" fontId="0" fillId="5" borderId="1" pivotButton="0" quotePrefix="0" xfId="0"/>
    <xf numFmtId="166" fontId="0" fillId="5" borderId="1" applyAlignment="1" pivotButton="0" quotePrefix="0" xfId="0">
      <alignment horizontal="center" vertical="center"/>
    </xf>
    <xf numFmtId="0" fontId="2" fillId="6" borderId="1" applyAlignment="1" pivotButton="0" quotePrefix="0" xfId="0">
      <alignment horizontal="center" vertical="center"/>
    </xf>
    <xf numFmtId="0" fontId="2" fillId="6" borderId="1" pivotButton="0" quotePrefix="0" xfId="0"/>
    <xf numFmtId="165" fontId="2" fillId="6" borderId="1" pivotButton="0" quotePrefix="0" xfId="0"/>
    <xf numFmtId="166" fontId="2" fillId="6" borderId="1" pivotButton="0" quotePrefix="0" xfId="0"/>
    <xf numFmtId="0" fontId="0" fillId="0" borderId="4" pivotButton="0" quotePrefix="0" xfId="0"/>
    <xf numFmtId="0" fontId="0" fillId="0" borderId="5" pivotButton="0" quotePrefix="0" xfId="0"/>
    <xf numFmtId="0" fontId="4" fillId="4" borderId="1" applyAlignment="1" pivotButton="0" quotePrefix="0" xfId="0">
      <alignment horizontal="left" vertical="center"/>
    </xf>
    <xf numFmtId="165" fontId="0" fillId="4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left" vertical="center"/>
    </xf>
    <xf numFmtId="165" fontId="0" fillId="5" borderId="1" applyAlignment="1" pivotButton="0" quotePrefix="0" xfId="0">
      <alignment horizontal="center" vertical="center"/>
    </xf>
    <xf numFmtId="1" fontId="0" fillId="4" borderId="1" applyAlignment="1" pivotButton="0" quotePrefix="0" xfId="0">
      <alignment horizontal="center" vertical="center"/>
    </xf>
    <xf numFmtId="1" fontId="0" fillId="5" borderId="1" applyAlignment="1" pivotButton="0" quotePrefix="0" xfId="0">
      <alignment horizontal="center" vertical="center"/>
    </xf>
    <xf numFmtId="0" fontId="0" fillId="6" borderId="1" pivotButton="0" quotePrefix="0" xfId="0"/>
    <xf numFmtId="0" fontId="0" fillId="4" borderId="1" applyAlignment="1" pivotButton="0" quotePrefix="0" xfId="0">
      <alignment horizontal="left" vertical="center"/>
    </xf>
    <xf numFmtId="0" fontId="0" fillId="5" borderId="1" applyAlignment="1" pivotButton="0" quotePrefix="0" xfId="0">
      <alignment horizontal="left" vertical="center"/>
    </xf>
    <xf numFmtId="0" fontId="4" fillId="3" borderId="1" applyAlignment="1" pivotButton="0" quotePrefix="0" xfId="0">
      <alignment horizontal="left" vertical="top" wrapText="1"/>
    </xf>
    <xf numFmtId="0" fontId="3" fillId="0" borderId="1" applyAlignment="1" pivotButton="0" quotePrefix="0" xfId="0">
      <alignment horizontal="left" vertical="top" wrapText="1"/>
    </xf>
    <xf numFmtId="164" fontId="0" fillId="4" borderId="1" applyAlignment="1" pivotButton="0" quotePrefix="0" xfId="0">
      <alignment horizontal="center" vertical="center"/>
    </xf>
    <xf numFmtId="165" fontId="0" fillId="3" borderId="1" pivotButton="0" quotePrefix="0" xfId="0"/>
    <xf numFmtId="165" fontId="0" fillId="4" borderId="1" pivotButton="0" quotePrefix="0" xfId="0"/>
    <xf numFmtId="166" fontId="0" fillId="4" borderId="1" applyAlignment="1" pivotButton="0" quotePrefix="0" xfId="0">
      <alignment horizontal="center" vertical="center"/>
    </xf>
    <xf numFmtId="164" fontId="0" fillId="5" borderId="1" applyAlignment="1" pivotButton="0" quotePrefix="0" xfId="0">
      <alignment horizontal="center" vertical="center"/>
    </xf>
    <xf numFmtId="165" fontId="0" fillId="5" borderId="1" pivotButton="0" quotePrefix="0" xfId="0"/>
    <xf numFmtId="166" fontId="0" fillId="5" borderId="1" applyAlignment="1" pivotButton="0" quotePrefix="0" xfId="0">
      <alignment horizontal="center" vertical="center"/>
    </xf>
    <xf numFmtId="165" fontId="2" fillId="6" borderId="1" pivotButton="0" quotePrefix="0" xfId="0"/>
    <xf numFmtId="166" fontId="2" fillId="6" borderId="1" pivotButton="0" quotePrefix="0" xfId="0"/>
    <xf numFmtId="165" fontId="0" fillId="4" borderId="1" applyAlignment="1" pivotButton="0" quotePrefix="0" xfId="0">
      <alignment horizontal="center" vertical="center"/>
    </xf>
    <xf numFmtId="165" fontId="0" fillId="5" borderId="1" applyAlignment="1" pivotButton="0" quotePrefix="0" xfId="0">
      <alignment horizontal="center" vertical="center"/>
    </xf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1FAE5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Orçado x Gasto por Categoria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'Dashboard'!B13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'Dashboard'!$B$14:$B$22</f>
            </numRef>
          </val>
        </ser>
        <ser>
          <idx val="1"/>
          <order val="1"/>
          <tx>
            <strRef>
              <f>'Dashboard'!C13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'Dashboard'!$C$14:$C$22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Categoria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Distribuição do Gasto por Categoria</a:t>
            </a:r>
          </a:p>
        </rich>
      </tx>
    </title>
    <plotArea>
      <pieChart>
        <varyColors val="1"/>
        <ser>
          <idx val="0"/>
          <order val="0"/>
          <tx>
            <strRef>
              <f>'Dashboard'!C13</f>
            </strRef>
          </tx>
          <spPr>
            <a:ln xmlns:a="http://schemas.openxmlformats.org/drawingml/2006/main">
              <a:prstDash val="solid"/>
            </a:ln>
          </spPr>
          <cat>
            <numRef>
              <f>'Dashboard'!$A$14:$A$22</f>
            </numRef>
          </cat>
          <val>
            <numRef>
              <f>'Dashboard'!$C$14:$C$22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5</col>
      <colOff>0</colOff>
      <row>11</row>
      <rowOff>0</rowOff>
    </from>
    <ext cx="720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5</col>
      <colOff>0</colOff>
      <row>34</row>
      <rowOff>0</rowOff>
    </from>
    <ext cx="720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26" customWidth="1" min="4" max="4"/>
    <col width="13" customWidth="1" min="5" max="5"/>
    <col width="18" customWidth="1" min="6" max="6"/>
    <col width="18" customWidth="1" min="7" max="7"/>
    <col width="16" customWidth="1" min="8" max="8"/>
    <col width="13" customWidth="1" min="9" max="9"/>
    <col width="13" customWidth="1" min="10" max="10"/>
  </cols>
  <sheetData>
    <row r="1" ht="28" customHeight="1">
      <c r="A1" s="1" t="inlineStr">
        <is>
          <t>CONTROLE DE GASTOS DE OBRA - RESIDENCIAL JARDIM DAS FLORES</t>
        </is>
      </c>
    </row>
    <row r="2"/>
    <row r="3">
      <c r="A3" s="2" t="inlineStr">
        <is>
          <t>Item</t>
        </is>
      </c>
      <c r="B3" s="2" t="inlineStr">
        <is>
          <t>Categoria</t>
        </is>
      </c>
      <c r="C3" s="2" t="inlineStr">
        <is>
          <t>Descrição</t>
        </is>
      </c>
      <c r="D3" s="2" t="inlineStr">
        <is>
          <t>Fornecedor</t>
        </is>
      </c>
      <c r="E3" s="2" t="inlineStr">
        <is>
          <t>Data</t>
        </is>
      </c>
      <c r="F3" s="2" t="inlineStr">
        <is>
          <t>Valor Orçado (R$)</t>
        </is>
      </c>
      <c r="G3" s="2" t="inlineStr">
        <is>
          <t>Valor Gasto (R$)</t>
        </is>
      </c>
      <c r="H3" s="2" t="inlineStr">
        <is>
          <t>Diferença (R$)</t>
        </is>
      </c>
      <c r="I3" s="2" t="inlineStr">
        <is>
          <t>% Executado</t>
        </is>
      </c>
      <c r="J3" s="2" t="inlineStr">
        <is>
          <t>Status</t>
        </is>
      </c>
    </row>
    <row r="4">
      <c r="A4" s="3" t="n">
        <v>1</v>
      </c>
      <c r="B4" s="4" t="inlineStr">
        <is>
          <t>Fundação</t>
        </is>
      </c>
      <c r="C4" s="4" t="inlineStr">
        <is>
          <t>Escavação e sapatas</t>
        </is>
      </c>
      <c r="D4" s="4" t="inlineStr">
        <is>
          <t>Concreto Forte Ltda</t>
        </is>
      </c>
      <c r="E4" s="31" t="n">
        <v>46063</v>
      </c>
      <c r="F4" s="32" t="n">
        <v>25000</v>
      </c>
      <c r="G4" s="32" t="n">
        <v>24500</v>
      </c>
      <c r="H4" s="33">
        <f>F4-G4</f>
        <v/>
      </c>
      <c r="I4" s="34">
        <f>IFERROR(G4/F4,0)</f>
        <v/>
      </c>
      <c r="J4" s="3">
        <f>IF(G4&gt;F4,"Estourou",IF(G4=F4,"No Limite","OK"))</f>
        <v/>
      </c>
    </row>
    <row r="5">
      <c r="A5" s="9" t="n">
        <v>2</v>
      </c>
      <c r="B5" s="10" t="inlineStr">
        <is>
          <t>Estrutura</t>
        </is>
      </c>
      <c r="C5" s="10" t="inlineStr">
        <is>
          <t>Pilares e vigas em concreto</t>
        </is>
      </c>
      <c r="D5" s="10" t="inlineStr">
        <is>
          <t>Concreto Forte Ltda</t>
        </is>
      </c>
      <c r="E5" s="35" t="n">
        <v>46086</v>
      </c>
      <c r="F5" s="32" t="n">
        <v>48000</v>
      </c>
      <c r="G5" s="32" t="n">
        <v>51200</v>
      </c>
      <c r="H5" s="36">
        <f>F5-G5</f>
        <v/>
      </c>
      <c r="I5" s="37">
        <f>IFERROR(G5/F5,0)</f>
        <v/>
      </c>
      <c r="J5" s="9">
        <f>IF(G5&gt;F5,"Estourou",IF(G5=F5,"No Limite","OK"))</f>
        <v/>
      </c>
    </row>
    <row r="6">
      <c r="A6" s="3" t="n">
        <v>3</v>
      </c>
      <c r="B6" s="4" t="inlineStr">
        <is>
          <t>Alvenaria</t>
        </is>
      </c>
      <c r="C6" s="4" t="inlineStr">
        <is>
          <t>Levantamento de paredes</t>
        </is>
      </c>
      <c r="D6" s="4" t="inlineStr">
        <is>
          <t>Materiais Silva &amp; Cia</t>
        </is>
      </c>
      <c r="E6" s="31" t="n">
        <v>46106</v>
      </c>
      <c r="F6" s="32" t="n">
        <v>22000</v>
      </c>
      <c r="G6" s="32" t="n">
        <v>21300</v>
      </c>
      <c r="H6" s="33">
        <f>F6-G6</f>
        <v/>
      </c>
      <c r="I6" s="34">
        <f>IFERROR(G6/F6,0)</f>
        <v/>
      </c>
      <c r="J6" s="3">
        <f>IF(G6&gt;F6,"Estourou",IF(G6=F6,"No Limite","OK"))</f>
        <v/>
      </c>
    </row>
    <row r="7">
      <c r="A7" s="9" t="n">
        <v>4</v>
      </c>
      <c r="B7" s="10" t="inlineStr">
        <is>
          <t>Elétrica</t>
        </is>
      </c>
      <c r="C7" s="10" t="inlineStr">
        <is>
          <t>Instalação elétrica completa</t>
        </is>
      </c>
      <c r="D7" s="10" t="inlineStr">
        <is>
          <t>Eletro Souza Instalações</t>
        </is>
      </c>
      <c r="E7" s="35" t="n">
        <v>46120</v>
      </c>
      <c r="F7" s="32" t="n">
        <v>15000</v>
      </c>
      <c r="G7" s="32" t="n">
        <v>16800</v>
      </c>
      <c r="H7" s="36">
        <f>F7-G7</f>
        <v/>
      </c>
      <c r="I7" s="37">
        <f>IFERROR(G7/F7,0)</f>
        <v/>
      </c>
      <c r="J7" s="9">
        <f>IF(G7&gt;F7,"Estourou",IF(G7=F7,"No Limite","OK"))</f>
        <v/>
      </c>
    </row>
    <row r="8">
      <c r="A8" s="3" t="n">
        <v>5</v>
      </c>
      <c r="B8" s="4" t="inlineStr">
        <is>
          <t>Hidráulica</t>
        </is>
      </c>
      <c r="C8" s="4" t="inlineStr">
        <is>
          <t>Instalação hidráulica e esgoto</t>
        </is>
      </c>
      <c r="D8" s="4" t="inlineStr">
        <is>
          <t>Hidro Pereira Serviços</t>
        </is>
      </c>
      <c r="E8" s="31" t="n">
        <v>46127</v>
      </c>
      <c r="F8" s="32" t="n">
        <v>13500</v>
      </c>
      <c r="G8" s="32" t="n">
        <v>13100</v>
      </c>
      <c r="H8" s="33">
        <f>F8-G8</f>
        <v/>
      </c>
      <c r="I8" s="34">
        <f>IFERROR(G8/F8,0)</f>
        <v/>
      </c>
      <c r="J8" s="3">
        <f>IF(G8&gt;F8,"Estourou",IF(G8=F8,"No Limite","OK"))</f>
        <v/>
      </c>
    </row>
    <row r="9">
      <c r="A9" s="9" t="n">
        <v>6</v>
      </c>
      <c r="B9" s="10" t="inlineStr">
        <is>
          <t>Telhado</t>
        </is>
      </c>
      <c r="C9" s="10" t="inlineStr">
        <is>
          <t>Estrutura e telhas cerâmicas</t>
        </is>
      </c>
      <c r="D9" s="10" t="inlineStr">
        <is>
          <t>Telhados Almeida</t>
        </is>
      </c>
      <c r="E9" s="35" t="n">
        <v>46144</v>
      </c>
      <c r="F9" s="32" t="n">
        <v>19000</v>
      </c>
      <c r="G9" s="32" t="n">
        <v>18700</v>
      </c>
      <c r="H9" s="36">
        <f>F9-G9</f>
        <v/>
      </c>
      <c r="I9" s="37">
        <f>IFERROR(G9/F9,0)</f>
        <v/>
      </c>
      <c r="J9" s="9">
        <f>IF(G9&gt;F9,"Estourou",IF(G9=F9,"No Limite","OK"))</f>
        <v/>
      </c>
    </row>
    <row r="10">
      <c r="A10" s="3" t="n">
        <v>7</v>
      </c>
      <c r="B10" s="4" t="inlineStr">
        <is>
          <t>Esquadrias</t>
        </is>
      </c>
      <c r="C10" s="4" t="inlineStr">
        <is>
          <t>Janelas e portas de alumínio</t>
        </is>
      </c>
      <c r="D10" s="4" t="inlineStr">
        <is>
          <t>Esquadrias Costa</t>
        </is>
      </c>
      <c r="E10" s="31" t="n">
        <v>46162</v>
      </c>
      <c r="F10" s="32" t="n">
        <v>17500</v>
      </c>
      <c r="G10" s="32" t="n">
        <v>19200</v>
      </c>
      <c r="H10" s="33">
        <f>F10-G10</f>
        <v/>
      </c>
      <c r="I10" s="34">
        <f>IFERROR(G10/F10,0)</f>
        <v/>
      </c>
      <c r="J10" s="3">
        <f>IF(G10&gt;F10,"Estourou",IF(G10=F10,"No Limite","OK"))</f>
        <v/>
      </c>
    </row>
    <row r="11">
      <c r="A11" s="9" t="n">
        <v>8</v>
      </c>
      <c r="B11" s="10" t="inlineStr">
        <is>
          <t>Acabamento</t>
        </is>
      </c>
      <c r="C11" s="10" t="inlineStr">
        <is>
          <t>Piso e revestimentos</t>
        </is>
      </c>
      <c r="D11" s="10" t="inlineStr">
        <is>
          <t>Acabamentos Ferreira</t>
        </is>
      </c>
      <c r="E11" s="35" t="n">
        <v>46183</v>
      </c>
      <c r="F11" s="32" t="n">
        <v>28000</v>
      </c>
      <c r="G11" s="32" t="n">
        <v>27600</v>
      </c>
      <c r="H11" s="36">
        <f>F11-G11</f>
        <v/>
      </c>
      <c r="I11" s="37">
        <f>IFERROR(G11/F11,0)</f>
        <v/>
      </c>
      <c r="J11" s="9">
        <f>IF(G11&gt;F11,"Estourou",IF(G11=F11,"No Limite","OK"))</f>
        <v/>
      </c>
    </row>
    <row r="12">
      <c r="A12" s="3" t="n">
        <v>9</v>
      </c>
      <c r="B12" s="4" t="inlineStr">
        <is>
          <t>Pintura</t>
        </is>
      </c>
      <c r="C12" s="4" t="inlineStr">
        <is>
          <t>Pintura interna e externa</t>
        </is>
      </c>
      <c r="D12" s="4" t="inlineStr">
        <is>
          <t>Pinturas Oliveira</t>
        </is>
      </c>
      <c r="E12" s="31" t="n">
        <v>46201</v>
      </c>
      <c r="F12" s="32" t="n">
        <v>9500</v>
      </c>
      <c r="G12" s="32" t="n">
        <v>9100</v>
      </c>
      <c r="H12" s="33">
        <f>F12-G12</f>
        <v/>
      </c>
      <c r="I12" s="34">
        <f>IFERROR(G12/F12,0)</f>
        <v/>
      </c>
      <c r="J12" s="3">
        <f>IF(G12&gt;F12,"Estourou",IF(G12=F12,"No Limite","OK"))</f>
        <v/>
      </c>
    </row>
    <row r="13">
      <c r="A13" s="9" t="n">
        <v>10</v>
      </c>
      <c r="B13" s="10" t="inlineStr">
        <is>
          <t>Elétrica</t>
        </is>
      </c>
      <c r="C13" s="10" t="inlineStr">
        <is>
          <t>Instalação de luminárias</t>
        </is>
      </c>
      <c r="D13" s="10" t="inlineStr">
        <is>
          <t>Eletro Souza Instalações</t>
        </is>
      </c>
      <c r="E13" s="35" t="n">
        <v>46208</v>
      </c>
      <c r="F13" s="32" t="n">
        <v>4500</v>
      </c>
      <c r="G13" s="32" t="n">
        <v>4800</v>
      </c>
      <c r="H13" s="36">
        <f>F13-G13</f>
        <v/>
      </c>
      <c r="I13" s="37">
        <f>IFERROR(G13/F13,0)</f>
        <v/>
      </c>
      <c r="J13" s="9">
        <f>IF(G13&gt;F13,"Estourou",IF(G13=F13,"No Limite","OK"))</f>
        <v/>
      </c>
    </row>
    <row r="14">
      <c r="A14" s="14" t="inlineStr">
        <is>
          <t>TOTAL GERAL</t>
        </is>
      </c>
      <c r="B14" s="18" t="n"/>
      <c r="C14" s="18" t="n"/>
      <c r="D14" s="18" t="n"/>
      <c r="E14" s="19" t="n"/>
      <c r="F14" s="38">
        <f>SUM(F4:F13)</f>
        <v/>
      </c>
      <c r="G14" s="38">
        <f>SUM(G4:G13)</f>
        <v/>
      </c>
      <c r="H14" s="38">
        <f>SUM(H4:H13)</f>
        <v/>
      </c>
      <c r="I14" s="39">
        <f>IFERROR(G14/F14,0)</f>
        <v/>
      </c>
      <c r="J14" s="15" t="inlineStr"/>
    </row>
  </sheetData>
  <mergeCells count="2">
    <mergeCell ref="A1:J1"/>
    <mergeCell ref="A14:E14"/>
  </mergeCells>
  <conditionalFormatting sqref="J4:J13">
    <cfRule type="expression" priority="1" dxfId="0" stopIfTrue="1">
      <formula>J4="Estourou"</formula>
    </cfRule>
    <cfRule type="expression" priority="2" dxfId="1" stopIfTrue="1">
      <formula>J4="OK"</formula>
    </cfRule>
  </conditionalFormatting>
  <conditionalFormatting sqref="H4:H13">
    <cfRule type="expression" priority="3" dxfId="0" stopIfTrue="1">
      <formula>H4&lt;0</formula>
    </cfRule>
  </conditionalFormatting>
  <dataValidations count="1">
    <dataValidation sqref="B4:B13" showErrorMessage="1" showInputMessage="1" allowBlank="1" type="list">
      <formula1>"Fundação,Estrutura,Alvenaria,Elétrica,Hidráulica,Telhado,Esquadrias,Acabamento,Pintura,Outros"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20" customWidth="1" min="1" max="1"/>
    <col width="18" customWidth="1" min="2" max="2"/>
    <col width="18" customWidth="1" min="3" max="3"/>
    <col width="16" customWidth="1" min="4" max="4"/>
    <col width="10" customWidth="1" min="5" max="5"/>
    <col width="10" customWidth="1" min="6" max="6"/>
  </cols>
  <sheetData>
    <row r="1" ht="28" customHeight="1">
      <c r="A1" s="1" t="inlineStr">
        <is>
          <t>DASHBOARD - RESUMO DA OBRA</t>
        </is>
      </c>
    </row>
    <row r="2"/>
    <row r="3">
      <c r="A3" s="2" t="inlineStr">
        <is>
          <t>Indicador</t>
        </is>
      </c>
      <c r="B3" s="18" t="n"/>
      <c r="C3" s="19" t="n"/>
      <c r="D3" s="2" t="inlineStr">
        <is>
          <t>Valor</t>
        </is>
      </c>
    </row>
    <row r="4">
      <c r="A4" s="20" t="inlineStr">
        <is>
          <t>Orçamento Total</t>
        </is>
      </c>
      <c r="B4" s="18" t="n"/>
      <c r="C4" s="19" t="n"/>
      <c r="D4" s="40">
        <f>'Gastos Obra'!F14</f>
        <v/>
      </c>
    </row>
    <row r="5">
      <c r="A5" s="22" t="inlineStr">
        <is>
          <t>Total Gasto</t>
        </is>
      </c>
      <c r="B5" s="18" t="n"/>
      <c r="C5" s="19" t="n"/>
      <c r="D5" s="41">
        <f>'Gastos Obra'!G14</f>
        <v/>
      </c>
    </row>
    <row r="6">
      <c r="A6" s="20" t="inlineStr">
        <is>
          <t>Saldo Disponível</t>
        </is>
      </c>
      <c r="B6" s="18" t="n"/>
      <c r="C6" s="19" t="n"/>
      <c r="D6" s="40">
        <f>'Gastos Obra'!F14-'Gastos Obra'!G14</f>
        <v/>
      </c>
    </row>
    <row r="7">
      <c r="A7" s="22" t="inlineStr">
        <is>
          <t>% Executado Geral</t>
        </is>
      </c>
      <c r="B7" s="18" t="n"/>
      <c r="C7" s="19" t="n"/>
      <c r="D7" s="37">
        <f>IFERROR('Gastos Obra'!G14/'Gastos Obra'!F14,0)</f>
        <v/>
      </c>
    </row>
    <row r="8">
      <c r="A8" s="20" t="inlineStr">
        <is>
          <t>Itens Estourados</t>
        </is>
      </c>
      <c r="B8" s="18" t="n"/>
      <c r="C8" s="19" t="n"/>
      <c r="D8" s="24">
        <f>COUNTIF('Gastos Obra'!J4:J13,"Estourou")</f>
        <v/>
      </c>
    </row>
    <row r="9">
      <c r="A9" s="22" t="inlineStr">
        <is>
          <t>Itens no Limite/OK</t>
        </is>
      </c>
      <c r="B9" s="18" t="n"/>
      <c r="C9" s="19" t="n"/>
      <c r="D9" s="25">
        <f>COUNTIF('Gastos Obra'!J4:J13,"OK")+COUNTIF('Gastos Obra'!J4:J13,"No Limite")</f>
        <v/>
      </c>
    </row>
    <row r="10"/>
    <row r="11"/>
    <row r="12">
      <c r="A12" s="14" t="inlineStr">
        <is>
          <t>RESUMO POR CATEGORIA</t>
        </is>
      </c>
      <c r="B12" s="18" t="n"/>
      <c r="C12" s="18" t="n"/>
      <c r="D12" s="19" t="n"/>
    </row>
    <row r="13">
      <c r="A13" s="2" t="inlineStr">
        <is>
          <t>Categoria</t>
        </is>
      </c>
      <c r="B13" s="2" t="inlineStr">
        <is>
          <t>Orçado (R$)</t>
        </is>
      </c>
      <c r="C13" s="2" t="inlineStr">
        <is>
          <t>Gasto (R$)</t>
        </is>
      </c>
      <c r="D13" s="2" t="inlineStr">
        <is>
          <t>% Executado</t>
        </is>
      </c>
    </row>
    <row r="14">
      <c r="A14" s="27" t="inlineStr">
        <is>
          <t>Fundação</t>
        </is>
      </c>
      <c r="B14" s="40">
        <f>SUMIF('Gastos Obra'!B$4:B$13,A14,'Gastos Obra'!F$4:F$13)</f>
        <v/>
      </c>
      <c r="C14" s="40">
        <f>SUMIF('Gastos Obra'!B$4:B$13,A14,'Gastos Obra'!G$4:G$13)</f>
        <v/>
      </c>
      <c r="D14" s="34">
        <f>IFERROR(C14/B14,0)</f>
        <v/>
      </c>
    </row>
    <row r="15">
      <c r="A15" s="28" t="inlineStr">
        <is>
          <t>Estrutura</t>
        </is>
      </c>
      <c r="B15" s="41">
        <f>SUMIF('Gastos Obra'!B$4:B$13,A15,'Gastos Obra'!F$4:F$13)</f>
        <v/>
      </c>
      <c r="C15" s="41">
        <f>SUMIF('Gastos Obra'!B$4:B$13,A15,'Gastos Obra'!G$4:G$13)</f>
        <v/>
      </c>
      <c r="D15" s="37">
        <f>IFERROR(C15/B15,0)</f>
        <v/>
      </c>
    </row>
    <row r="16">
      <c r="A16" s="27" t="inlineStr">
        <is>
          <t>Alvenaria</t>
        </is>
      </c>
      <c r="B16" s="40">
        <f>SUMIF('Gastos Obra'!B$4:B$13,A16,'Gastos Obra'!F$4:F$13)</f>
        <v/>
      </c>
      <c r="C16" s="40">
        <f>SUMIF('Gastos Obra'!B$4:B$13,A16,'Gastos Obra'!G$4:G$13)</f>
        <v/>
      </c>
      <c r="D16" s="34">
        <f>IFERROR(C16/B16,0)</f>
        <v/>
      </c>
    </row>
    <row r="17">
      <c r="A17" s="28" t="inlineStr">
        <is>
          <t>Elétrica</t>
        </is>
      </c>
      <c r="B17" s="41">
        <f>SUMIF('Gastos Obra'!B$4:B$13,A17,'Gastos Obra'!F$4:F$13)</f>
        <v/>
      </c>
      <c r="C17" s="41">
        <f>SUMIF('Gastos Obra'!B$4:B$13,A17,'Gastos Obra'!G$4:G$13)</f>
        <v/>
      </c>
      <c r="D17" s="37">
        <f>IFERROR(C17/B17,0)</f>
        <v/>
      </c>
    </row>
    <row r="18">
      <c r="A18" s="27" t="inlineStr">
        <is>
          <t>Hidráulica</t>
        </is>
      </c>
      <c r="B18" s="40">
        <f>SUMIF('Gastos Obra'!B$4:B$13,A18,'Gastos Obra'!F$4:F$13)</f>
        <v/>
      </c>
      <c r="C18" s="40">
        <f>SUMIF('Gastos Obra'!B$4:B$13,A18,'Gastos Obra'!G$4:G$13)</f>
        <v/>
      </c>
      <c r="D18" s="34">
        <f>IFERROR(C18/B18,0)</f>
        <v/>
      </c>
    </row>
    <row r="19">
      <c r="A19" s="28" t="inlineStr">
        <is>
          <t>Telhado</t>
        </is>
      </c>
      <c r="B19" s="41">
        <f>SUMIF('Gastos Obra'!B$4:B$13,A19,'Gastos Obra'!F$4:F$13)</f>
        <v/>
      </c>
      <c r="C19" s="41">
        <f>SUMIF('Gastos Obra'!B$4:B$13,A19,'Gastos Obra'!G$4:G$13)</f>
        <v/>
      </c>
      <c r="D19" s="37">
        <f>IFERROR(C19/B19,0)</f>
        <v/>
      </c>
    </row>
    <row r="20">
      <c r="A20" s="27" t="inlineStr">
        <is>
          <t>Esquadrias</t>
        </is>
      </c>
      <c r="B20" s="40">
        <f>SUMIF('Gastos Obra'!B$4:B$13,A20,'Gastos Obra'!F$4:F$13)</f>
        <v/>
      </c>
      <c r="C20" s="40">
        <f>SUMIF('Gastos Obra'!B$4:B$13,A20,'Gastos Obra'!G$4:G$13)</f>
        <v/>
      </c>
      <c r="D20" s="34">
        <f>IFERROR(C20/B20,0)</f>
        <v/>
      </c>
    </row>
    <row r="21">
      <c r="A21" s="28" t="inlineStr">
        <is>
          <t>Acabamento</t>
        </is>
      </c>
      <c r="B21" s="41">
        <f>SUMIF('Gastos Obra'!B$4:B$13,A21,'Gastos Obra'!F$4:F$13)</f>
        <v/>
      </c>
      <c r="C21" s="41">
        <f>SUMIF('Gastos Obra'!B$4:B$13,A21,'Gastos Obra'!G$4:G$13)</f>
        <v/>
      </c>
      <c r="D21" s="37">
        <f>IFERROR(C21/B21,0)</f>
        <v/>
      </c>
    </row>
    <row r="22">
      <c r="A22" s="27" t="inlineStr">
        <is>
          <t>Pintura</t>
        </is>
      </c>
      <c r="B22" s="40">
        <f>SUMIF('Gastos Obra'!B$4:B$13,A22,'Gastos Obra'!F$4:F$13)</f>
        <v/>
      </c>
      <c r="C22" s="40">
        <f>SUMIF('Gastos Obra'!B$4:B$13,A22,'Gastos Obra'!G$4:G$13)</f>
        <v/>
      </c>
      <c r="D22" s="34">
        <f>IFERROR(C22/B22,0)</f>
        <v/>
      </c>
    </row>
  </sheetData>
  <mergeCells count="9">
    <mergeCell ref="A1:F1"/>
    <mergeCell ref="A3:C3"/>
    <mergeCell ref="A4:C4"/>
    <mergeCell ref="A5:C5"/>
    <mergeCell ref="A6:C6"/>
    <mergeCell ref="A7:C7"/>
    <mergeCell ref="A8:C8"/>
    <mergeCell ref="A9:C9"/>
    <mergeCell ref="A12:D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selection activeCell="A1" sqref="A1"/>
    </sheetView>
  </sheetViews>
  <sheetFormatPr baseColWidth="8" defaultRowHeight="15"/>
  <cols>
    <col width="26" customWidth="1" min="1" max="1"/>
    <col width="90" customWidth="1" min="2" max="2"/>
  </cols>
  <sheetData>
    <row r="1" ht="28" customHeight="1">
      <c r="A1" s="1" t="inlineStr">
        <is>
          <t>INSTRUÇÕES DE USO</t>
        </is>
      </c>
    </row>
    <row r="2"/>
    <row r="3" ht="45" customHeight="1">
      <c r="A3" s="29" t="inlineStr">
        <is>
          <t>Sobre a planilha</t>
        </is>
      </c>
      <c r="B3" s="30" t="inlineStr">
        <is>
          <t>Esta planilha controla os gastos de uma obra residencial, comparando os valores orçados com os valores efetivamente gastos em cada categoria de serviço.</t>
        </is>
      </c>
    </row>
    <row r="4" ht="45" customHeight="1">
      <c r="A4" s="29" t="inlineStr">
        <is>
          <t>Aba Gastos Obra</t>
        </is>
      </c>
      <c r="B4" s="30" t="inlineStr">
        <is>
          <t>Lista todos os itens de despesa da obra com categoria, descrição, fornecedor, data, valor orçado e valor gasto. As colunas Diferença, % Executado e Status são calculadas automaticamente.</t>
        </is>
      </c>
    </row>
    <row r="5" ht="45" customHeight="1">
      <c r="A5" s="29" t="inlineStr">
        <is>
          <t>Coluna Categoria</t>
        </is>
      </c>
      <c r="B5" s="30" t="inlineStr">
        <is>
          <t>Selecione a categoria pelo menu suspenso (lista de validação): Fundação, Estrutura, Alvenaria, Elétrica, Hidráulica, Telhado, Esquadrias, Acabamento, Pintura ou Outros.</t>
        </is>
      </c>
    </row>
    <row r="6" ht="45" customHeight="1">
      <c r="A6" s="29" t="inlineStr">
        <is>
          <t>Colunas editáveis</t>
        </is>
      </c>
      <c r="B6" s="30" t="inlineStr">
        <is>
          <t>As colunas Valor Orçado e Valor Gasto (fundo amarelo claro) são as únicas que devem ser preenchidas manualmente. As demais são calculadas por fórmula.</t>
        </is>
      </c>
    </row>
    <row r="7" ht="45" customHeight="1">
      <c r="A7" s="29" t="inlineStr">
        <is>
          <t>Coluna Status</t>
        </is>
      </c>
      <c r="B7" s="30" t="inlineStr">
        <is>
          <t>Mostra automaticamente 'Estourou' (gasto maior que orçado, em vermelho), 'No Limite' (gasto igual ao orçado) ou 'OK' (gasto menor que orçado, em verde).</t>
        </is>
      </c>
    </row>
    <row r="8" ht="45" customHeight="1">
      <c r="A8" s="29" t="inlineStr">
        <is>
          <t>Aba Dashboard</t>
        </is>
      </c>
      <c r="B8" s="30" t="inlineStr">
        <is>
          <t>Apresenta os indicadores principais da obra (orçamento total, total gasto, saldo, % executado), o resumo por categoria e dois gráficos: barras comparando orçado x gasto e pizza com a distribuição do gasto.</t>
        </is>
      </c>
    </row>
    <row r="9" ht="45" customHeight="1">
      <c r="A9" s="29" t="inlineStr">
        <is>
          <t>Atualização automática</t>
        </is>
      </c>
      <c r="B9" s="30" t="inlineStr">
        <is>
          <t>Ao alterar valores na aba Gastos Obra, todos os totais, percentuais, indicadores e gráficos da aba Dashboard são atualizados automaticamente.</t>
        </is>
      </c>
    </row>
    <row r="10" ht="45" customHeight="1">
      <c r="A10" s="29" t="inlineStr">
        <is>
          <t>Adicionar novos itens</t>
        </is>
      </c>
      <c r="B10" s="30" t="inlineStr">
        <is>
          <t>Para incluir um novo gasto, insira uma nova linha na aba Gastos Obra dentro do intervalo da tabela e preencha todas as colunas, mantendo o mesmo padrão de fórmulas das linhas existentes.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2026-07-21T17:45:02Z</dcterms:created>
  <dcterms:modified xmlns:dcterms="http://purl.org/dc/terms/" xmlns:xsi="http://www.w3.org/2001/XMLSchema-instance" xsi:type="dcterms:W3CDTF">2026-07-21T17:45:02Z</dcterms:modified>
</cp:coreProperties>
</file>