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Honorários" sheetId="1" state="visible" r:id="rId1"/>
    <sheet xmlns:r="http://schemas.openxmlformats.org/officeDocument/2006/relationships" name="Resumo Financeiro" sheetId="2" state="visible" r:id="rId2"/>
    <sheet xmlns:r="http://schemas.openxmlformats.org/officeDocument/2006/relationships" name="Configuraçõe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'Controle de Honorários'!$A$3:$T$103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0%"/>
    <numFmt numFmtId="167" formatCode="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34155"/>
      <sz val="10"/>
    </font>
    <font>
      <name val="Aptos"/>
      <b val="1"/>
      <color rgb="00FFFFFF"/>
      <sz val="11"/>
    </font>
    <font>
      <name val="Aptos"/>
      <color rgb="00334155"/>
      <sz val="10"/>
    </font>
    <font>
      <name val="Aptos"/>
      <b val="1"/>
      <color rgb="00FFFFFF"/>
      <sz val="10"/>
    </font>
    <font>
      <name val="Aptos"/>
      <b val="1"/>
      <color rgb="00334155"/>
      <sz val="12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0" fontId="0" fillId="7" borderId="1" pivotButton="0" quotePrefix="0" xfId="0"/>
    <xf numFmtId="165" fontId="6" fillId="6" borderId="1" applyAlignment="1" pivotButton="0" quotePrefix="0" xfId="0">
      <alignment horizontal="right" vertical="center"/>
    </xf>
    <xf numFmtId="3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5" fillId="7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4" fillId="3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334155"/>
        <sz val="10"/>
      </font>
      <fill>
        <patternFill patternType="solid">
          <fgColor rgb="00FDE68A"/>
        </patternFill>
      </fill>
    </dxf>
    <dxf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Honorários por área jurídica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Financeiro'!B10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solidFill>
                <a:srgbClr val="EA580C"/>
              </a:solidFill>
              <a:prstDash val="solid"/>
            </a:ln>
          </spPr>
          <cat>
            <numRef>
              <f>'Resumo Financeiro'!$A$11:$A$19</f>
            </numRef>
          </cat>
          <val>
            <numRef>
              <f>'Resumo Financeiro'!$B$11:$B$19</f>
            </numRef>
          </val>
        </ser>
        <ser>
          <idx val="1"/>
          <order val="1"/>
          <tx>
            <strRef>
              <f>'Resumo Financeiro'!C10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22C55E"/>
              </a:solidFill>
              <a:prstDash val="solid"/>
            </a:ln>
          </spPr>
          <cat>
            <numRef>
              <f>'Resumo Financeiro'!$A$11:$A$19</f>
            </numRef>
          </cat>
          <val>
            <numRef>
              <f>'Resumo Financeiro'!$C$11:$C$19</f>
            </numRef>
          </val>
        </ser>
        <ser>
          <idx val="2"/>
          <order val="2"/>
          <tx>
            <strRef>
              <f>'Resumo Financeiro'!D10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'Resumo Financeiro'!$A$11:$A$19</f>
            </numRef>
          </cat>
          <val>
            <numRef>
              <f>'Resumo Financeiro'!$D$11:$D$19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Área jurídica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 Financeiro'!G10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DE68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 Financeiro'!$F$11:$F$13</f>
            </numRef>
          </cat>
          <val>
            <numRef>
              <f>'Resumo Financeiro'!$G$11:$G$13</f>
            </numRef>
          </val>
        </ser>
        <firstSliceAng val="0"/>
        <holeSize val="6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Vencimentos por mês (2026)</a:t>
            </a:r>
          </a:p>
        </rich>
      </tx>
    </title>
    <plotArea>
      <lineChart>
        <grouping val="standard"/>
        <ser>
          <idx val="0"/>
          <order val="0"/>
          <tx>
            <strRef>
              <f>'Resumo Financeiro'!L10</f>
            </strRef>
          </tx>
          <spPr>
            <a:ln xmlns:a="http://schemas.openxmlformats.org/drawingml/2006/main" w="26000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 Financeiro'!$J$11:$J$22</f>
            </numRef>
          </cat>
          <val>
            <numRef>
              <f>'Resumo Financeiro'!$L$11:$L$22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(R$)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24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41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18" customWidth="1" min="3" max="3"/>
    <col width="20" customWidth="1" min="4" max="4"/>
    <col width="27" customWidth="1" min="5" max="5"/>
    <col width="24" customWidth="1" min="6" max="6"/>
    <col width="27" customWidth="1" min="7" max="7"/>
    <col width="16" customWidth="1" min="8" max="8"/>
    <col width="16" customWidth="1" min="9" max="9"/>
    <col width="17" customWidth="1" min="10" max="10"/>
    <col width="16" customWidth="1" min="11" max="11"/>
    <col width="17" customWidth="1" min="12" max="12"/>
    <col width="20" customWidth="1" min="13" max="13"/>
    <col width="20" customWidth="1" min="14" max="14"/>
    <col width="17" customWidth="1" min="15" max="15"/>
    <col width="18" customWidth="1" min="16" max="16"/>
    <col width="15" customWidth="1" min="17" max="17"/>
    <col width="16" customWidth="1" min="18" max="18"/>
    <col width="15" customWidth="1" min="19" max="19"/>
    <col width="31" customWidth="1" min="20" max="20"/>
  </cols>
  <sheetData>
    <row r="1" ht="28" customHeight="1">
      <c r="A1" s="1" t="inlineStr">
        <is>
          <t>HONORÁRIOS NA MIRA | Controle de contratos e recebimentos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4" t="n"/>
    </row>
    <row r="2" ht="22" customHeight="1">
      <c r="A2" s="2" t="inlineStr">
        <is>
          <t>Ação rápida: registre o contrato, acompanhe o saldo e cobre antes do atraso crescer.</t>
        </is>
      </c>
    </row>
    <row r="3" ht="34" customHeight="1">
      <c r="A3" s="3" t="inlineStr">
        <is>
          <t>ID do contrato</t>
        </is>
      </c>
      <c r="B3" s="3" t="inlineStr">
        <is>
          <t>Cliente</t>
        </is>
      </c>
      <c r="C3" s="3" t="inlineStr">
        <is>
          <t>CPF/CNPJ</t>
        </is>
      </c>
      <c r="D3" s="3" t="inlineStr">
        <is>
          <t>Cidade/UF</t>
        </is>
      </c>
      <c r="E3" s="3" t="inlineStr">
        <is>
          <t>Número do processo</t>
        </is>
      </c>
      <c r="F3" s="3" t="inlineStr">
        <is>
          <t>Área jurídica</t>
        </is>
      </c>
      <c r="G3" s="3" t="inlineStr">
        <is>
          <t>Tipo de honorário</t>
        </is>
      </c>
      <c r="H3" s="3" t="inlineStr">
        <is>
          <t>Data da contratação</t>
        </is>
      </c>
      <c r="I3" s="3" t="inlineStr">
        <is>
          <t>Data de vencimento</t>
        </is>
      </c>
      <c r="J3" s="3" t="inlineStr">
        <is>
          <t>Valor contratado</t>
        </is>
      </c>
      <c r="K3" s="3" t="inlineStr">
        <is>
          <t>Valor recebido</t>
        </is>
      </c>
      <c r="L3" s="3" t="inlineStr">
        <is>
          <t>Saldo em aberto</t>
        </is>
      </c>
      <c r="M3" s="3" t="inlineStr">
        <is>
          <t>Forma de cobrança</t>
        </is>
      </c>
      <c r="N3" s="3" t="inlineStr">
        <is>
          <t>Regime tributário</t>
        </is>
      </c>
      <c r="O3" s="3" t="inlineStr">
        <is>
          <t>Alíquota estimada</t>
        </is>
      </c>
      <c r="P3" s="3" t="inlineStr">
        <is>
          <t>Impostos estimados</t>
        </is>
      </c>
      <c r="Q3" s="3" t="inlineStr">
        <is>
          <t>Status</t>
        </is>
      </c>
      <c r="R3" s="3" t="inlineStr">
        <is>
          <t>Dias em atraso</t>
        </is>
      </c>
      <c r="S3" s="3" t="inlineStr">
        <is>
          <t>NF-e emitida?</t>
        </is>
      </c>
      <c r="T3" s="3" t="inlineStr">
        <is>
          <t>Observações</t>
        </is>
      </c>
    </row>
    <row r="4">
      <c r="A4" s="4" t="inlineStr">
        <is>
          <t>HON-2026-001</t>
        </is>
      </c>
      <c r="B4" s="5" t="inlineStr">
        <is>
          <t>João Silva</t>
        </is>
      </c>
      <c r="C4" s="4" t="inlineStr">
        <is>
          <t>123.***.***-45</t>
        </is>
      </c>
      <c r="D4" s="4" t="inlineStr">
        <is>
          <t>São Paulo/SP</t>
        </is>
      </c>
      <c r="E4" s="5" t="inlineStr">
        <is>
          <t>1001234-56.2026.5.02.0001</t>
        </is>
      </c>
      <c r="F4" s="4" t="inlineStr">
        <is>
          <t>Direito Trabalhista</t>
        </is>
      </c>
      <c r="G4" s="4" t="inlineStr">
        <is>
          <t>Contratual</t>
        </is>
      </c>
      <c r="H4" s="6" t="n">
        <v>46027</v>
      </c>
      <c r="I4" s="6" t="n">
        <v>46046</v>
      </c>
      <c r="J4" s="7" t="n">
        <v>8500</v>
      </c>
      <c r="K4" s="7" t="n">
        <v>8500</v>
      </c>
      <c r="L4" s="8">
        <f>IF(A4="","",IFERROR(J4-K4,0))</f>
        <v/>
      </c>
      <c r="M4" s="4" t="n"/>
      <c r="N4" s="4" t="inlineStr">
        <is>
          <t>PIX</t>
        </is>
      </c>
      <c r="O4" s="9" t="inlineStr">
        <is>
          <t>Simples Nacional</t>
        </is>
      </c>
      <c r="P4" s="8" t="inlineStr">
        <is>
          <t>Sim</t>
        </is>
      </c>
      <c r="Q4" s="10" t="inlineStr">
        <is>
          <t>Quitação integral</t>
        </is>
      </c>
      <c r="R4" s="11">
        <f>IF(OR(A4="",I4="",J4="",L4&lt;=0),"",IF(TODAY()&gt;I4,TODAY()-I4,0))</f>
        <v/>
      </c>
      <c r="S4" s="4" t="n"/>
      <c r="T4" s="5" t="n"/>
    </row>
    <row r="5">
      <c r="A5" s="4" t="inlineStr">
        <is>
          <t>HON-2026-002</t>
        </is>
      </c>
      <c r="B5" s="5" t="inlineStr">
        <is>
          <t>Maria Oliveira</t>
        </is>
      </c>
      <c r="C5" s="4" t="inlineStr">
        <is>
          <t>234.***.***-56</t>
        </is>
      </c>
      <c r="D5" s="4" t="inlineStr">
        <is>
          <t>Rio de Janeiro/RJ</t>
        </is>
      </c>
      <c r="E5" s="5" t="inlineStr">
        <is>
          <t>0802345-67.2026.8.19.0001</t>
        </is>
      </c>
      <c r="F5" s="4" t="inlineStr">
        <is>
          <t>Direito de Família</t>
        </is>
      </c>
      <c r="G5" s="4" t="inlineStr">
        <is>
          <t>Mensalidade</t>
        </is>
      </c>
      <c r="H5" s="6" t="n">
        <v>46061</v>
      </c>
      <c r="I5" s="6" t="n">
        <v>46076</v>
      </c>
      <c r="J5" s="7" t="n">
        <v>4200</v>
      </c>
      <c r="K5" s="7" t="n">
        <v>1500</v>
      </c>
      <c r="L5" s="12">
        <f>IF(A5="","",IFERROR(J5-K5,0))</f>
        <v/>
      </c>
      <c r="M5" s="4" t="n"/>
      <c r="N5" s="4" t="inlineStr">
        <is>
          <t>Boleto</t>
        </is>
      </c>
      <c r="O5" s="13" t="inlineStr">
        <is>
          <t>Simples Nacional</t>
        </is>
      </c>
      <c r="P5" s="12" t="inlineStr">
        <is>
          <t>Não</t>
        </is>
      </c>
      <c r="Q5" s="14" t="inlineStr">
        <is>
          <t>Parcelamento em andamento</t>
        </is>
      </c>
      <c r="R5" s="15">
        <f>IF(OR(A5="",I5="",J5="",L5&lt;=0),"",IF(TODAY()&gt;I5,TODAY()-I5,0))</f>
        <v/>
      </c>
      <c r="S5" s="4" t="n"/>
      <c r="T5" s="5" t="n"/>
    </row>
    <row r="6">
      <c r="A6" s="4" t="inlineStr">
        <is>
          <t>HON-2026-003</t>
        </is>
      </c>
      <c r="B6" s="5" t="inlineStr">
        <is>
          <t>Pedro Santos</t>
        </is>
      </c>
      <c r="C6" s="4" t="inlineStr">
        <is>
          <t>345.***.***-67</t>
        </is>
      </c>
      <c r="D6" s="4" t="inlineStr">
        <is>
          <t>Belo Horizonte/MG</t>
        </is>
      </c>
      <c r="E6" s="5" t="inlineStr">
        <is>
          <t>5013456-78.2026.8.13.0001</t>
        </is>
      </c>
      <c r="F6" s="4" t="inlineStr">
        <is>
          <t>Direito Empresarial</t>
        </is>
      </c>
      <c r="G6" s="4" t="inlineStr">
        <is>
          <t>Êxito</t>
        </is>
      </c>
      <c r="H6" s="6" t="n">
        <v>46091</v>
      </c>
      <c r="I6" s="6" t="n">
        <v>46111</v>
      </c>
      <c r="J6" s="7" t="n">
        <v>12000</v>
      </c>
      <c r="K6" s="7" t="n">
        <v>8000</v>
      </c>
      <c r="L6" s="8">
        <f>IF(A6="","",IFERROR(J6-K6,0))</f>
        <v/>
      </c>
      <c r="M6" s="4" t="n"/>
      <c r="N6" s="4" t="inlineStr">
        <is>
          <t>Transferência</t>
        </is>
      </c>
      <c r="O6" s="9" t="inlineStr">
        <is>
          <t>Lucro Presumido</t>
        </is>
      </c>
      <c r="P6" s="8" t="inlineStr">
        <is>
          <t>Sim</t>
        </is>
      </c>
      <c r="Q6" s="10" t="inlineStr">
        <is>
          <t>Aguardar saldo da negociação</t>
        </is>
      </c>
      <c r="R6" s="11">
        <f>IF(OR(A6="",I6="",J6="",L6&lt;=0),"",IF(TODAY()&gt;I6,TODAY()-I6,0))</f>
        <v/>
      </c>
      <c r="S6" s="4" t="n"/>
      <c r="T6" s="5" t="n"/>
    </row>
    <row r="7">
      <c r="A7" s="4" t="inlineStr">
        <is>
          <t>HON-2026-004</t>
        </is>
      </c>
      <c r="B7" s="5" t="inlineStr">
        <is>
          <t>Ana Souza</t>
        </is>
      </c>
      <c r="C7" s="4" t="inlineStr">
        <is>
          <t>456.***.***-78</t>
        </is>
      </c>
      <c r="D7" s="4" t="inlineStr">
        <is>
          <t>Curitiba/PR</t>
        </is>
      </c>
      <c r="E7" s="5" t="inlineStr">
        <is>
          <t>0004567-89.2026.8.16.0001</t>
        </is>
      </c>
      <c r="F7" s="4" t="inlineStr">
        <is>
          <t>Direito Civil</t>
        </is>
      </c>
      <c r="G7" s="4" t="inlineStr">
        <is>
          <t>Consulta</t>
        </is>
      </c>
      <c r="H7" s="6" t="n">
        <v>46119</v>
      </c>
      <c r="I7" s="6" t="n">
        <v>46141</v>
      </c>
      <c r="J7" s="7" t="n">
        <v>6750</v>
      </c>
      <c r="K7" s="7" t="n">
        <v>6750</v>
      </c>
      <c r="L7" s="12">
        <f>IF(A7="","",IFERROR(J7-K7,0))</f>
        <v/>
      </c>
      <c r="M7" s="4" t="n"/>
      <c r="N7" s="4" t="inlineStr">
        <is>
          <t>Cartão</t>
        </is>
      </c>
      <c r="O7" s="13" t="inlineStr">
        <is>
          <t>MEI</t>
        </is>
      </c>
      <c r="P7" s="12" t="inlineStr">
        <is>
          <t>Sim</t>
        </is>
      </c>
      <c r="Q7" s="14" t="inlineStr">
        <is>
          <t>Consulta e acompanhamento concluídos</t>
        </is>
      </c>
      <c r="R7" s="15">
        <f>IF(OR(A7="",I7="",J7="",L7&lt;=0),"",IF(TODAY()&gt;I7,TODAY()-I7,0))</f>
        <v/>
      </c>
      <c r="S7" s="4" t="n"/>
      <c r="T7" s="5" t="n"/>
    </row>
    <row r="8">
      <c r="A8" s="4" t="inlineStr">
        <is>
          <t>HON-2026-005</t>
        </is>
      </c>
      <c r="B8" s="5" t="inlineStr">
        <is>
          <t>Carlos Pereira</t>
        </is>
      </c>
      <c r="C8" s="4" t="inlineStr">
        <is>
          <t>12.345.***.***/0001-90</t>
        </is>
      </c>
      <c r="D8" s="4" t="inlineStr">
        <is>
          <t>Porto Alegre/RS</t>
        </is>
      </c>
      <c r="E8" s="5" t="inlineStr">
        <is>
          <t>5035678-90.2026.8.21.0001</t>
        </is>
      </c>
      <c r="F8" s="4" t="inlineStr">
        <is>
          <t>Direito Tributário</t>
        </is>
      </c>
      <c r="G8" s="4" t="inlineStr">
        <is>
          <t>Contratual</t>
        </is>
      </c>
      <c r="H8" s="6" t="n">
        <v>46146</v>
      </c>
      <c r="I8" s="6" t="n">
        <v>46171</v>
      </c>
      <c r="J8" s="7" t="n">
        <v>15800</v>
      </c>
      <c r="K8" s="7" t="n">
        <v>4000</v>
      </c>
      <c r="L8" s="8">
        <f>IF(A8="","",IFERROR(J8-K8,0))</f>
        <v/>
      </c>
      <c r="M8" s="4" t="n"/>
      <c r="N8" s="4" t="inlineStr">
        <is>
          <t>Boleto</t>
        </is>
      </c>
      <c r="O8" s="9" t="inlineStr">
        <is>
          <t>Lucro Real</t>
        </is>
      </c>
      <c r="P8" s="8" t="inlineStr">
        <is>
          <t>Não</t>
        </is>
      </c>
      <c r="Q8" s="10" t="inlineStr">
        <is>
          <t>Cobrança prioritária</t>
        </is>
      </c>
      <c r="R8" s="11">
        <f>IF(OR(A8="",I8="",J8="",L8&lt;=0),"",IF(TODAY()&gt;I8,TODAY()-I8,0))</f>
        <v/>
      </c>
      <c r="S8" s="4" t="n"/>
      <c r="T8" s="5" t="n"/>
    </row>
    <row r="9">
      <c r="A9" s="4" t="inlineStr">
        <is>
          <t>HON-2026-006</t>
        </is>
      </c>
      <c r="B9" s="5" t="inlineStr">
        <is>
          <t>Juliana Costa</t>
        </is>
      </c>
      <c r="C9" s="4" t="inlineStr">
        <is>
          <t>567.***.***-89</t>
        </is>
      </c>
      <c r="D9" s="4" t="inlineStr">
        <is>
          <t>Salvador/BA</t>
        </is>
      </c>
      <c r="E9" s="5" t="inlineStr">
        <is>
          <t>8006789-01.2026.8.05.0001</t>
        </is>
      </c>
      <c r="F9" s="4" t="inlineStr">
        <is>
          <t>Direito Previdenciário</t>
        </is>
      </c>
      <c r="G9" s="4" t="inlineStr">
        <is>
          <t>Acompanhamento processual</t>
        </is>
      </c>
      <c r="H9" s="6" t="n">
        <v>46176</v>
      </c>
      <c r="I9" s="6" t="n">
        <v>46196</v>
      </c>
      <c r="J9" s="7" t="n">
        <v>5400</v>
      </c>
      <c r="K9" s="7" t="n">
        <v>5400</v>
      </c>
      <c r="L9" s="12">
        <f>IF(A9="","",IFERROR(J9-K9,0))</f>
        <v/>
      </c>
      <c r="M9" s="4" t="n"/>
      <c r="N9" s="4" t="inlineStr">
        <is>
          <t>PIX</t>
        </is>
      </c>
      <c r="O9" s="13" t="inlineStr">
        <is>
          <t>Simples Nacional</t>
        </is>
      </c>
      <c r="P9" s="12" t="inlineStr">
        <is>
          <t>Sim</t>
        </is>
      </c>
      <c r="Q9" s="14" t="inlineStr">
        <is>
          <t>Mensalidade regularizada</t>
        </is>
      </c>
      <c r="R9" s="15">
        <f>IF(OR(A9="",I9="",J9="",L9&lt;=0),"",IF(TODAY()&gt;I9,TODAY()-I9,0))</f>
        <v/>
      </c>
      <c r="S9" s="4" t="n"/>
      <c r="T9" s="5" t="n"/>
    </row>
    <row r="10">
      <c r="A10" s="4" t="inlineStr">
        <is>
          <t>HON-2026-007</t>
        </is>
      </c>
      <c r="B10" s="5" t="inlineStr">
        <is>
          <t>Rafael Almeida</t>
        </is>
      </c>
      <c r="C10" s="4" t="inlineStr">
        <is>
          <t>678.***.***-90</t>
        </is>
      </c>
      <c r="D10" s="4" t="inlineStr">
        <is>
          <t>Recife/PE</t>
        </is>
      </c>
      <c r="E10" s="5" t="inlineStr">
        <is>
          <t>0007890-12.2026.8.17.0001</t>
        </is>
      </c>
      <c r="F10" s="4" t="inlineStr">
        <is>
          <t>Direito Imobiliário</t>
        </is>
      </c>
      <c r="G10" s="4" t="inlineStr">
        <is>
          <t>Audiência</t>
        </is>
      </c>
      <c r="H10" s="6" t="n">
        <v>46203</v>
      </c>
      <c r="I10" s="6" t="n">
        <v>46226</v>
      </c>
      <c r="J10" s="7" t="n">
        <v>9300</v>
      </c>
      <c r="K10" s="7" t="n">
        <v>4000</v>
      </c>
      <c r="L10" s="8">
        <f>IF(A10="","",IFERROR(J10-K10,0))</f>
        <v/>
      </c>
      <c r="M10" s="4" t="n"/>
      <c r="N10" s="4" t="inlineStr">
        <is>
          <t>Transferência</t>
        </is>
      </c>
      <c r="O10" s="9" t="inlineStr">
        <is>
          <t>Lucro Presumido</t>
        </is>
      </c>
      <c r="P10" s="8" t="inlineStr">
        <is>
          <t>Não</t>
        </is>
      </c>
      <c r="Q10" s="10" t="inlineStr">
        <is>
          <t>Retomar contato com o cliente</t>
        </is>
      </c>
      <c r="R10" s="11">
        <f>IF(OR(A10="",I10="",J10="",L10&lt;=0),"",IF(TODAY()&gt;I10,TODAY()-I10,0))</f>
        <v/>
      </c>
      <c r="S10" s="4" t="n"/>
      <c r="T10" s="5" t="n"/>
    </row>
    <row r="11">
      <c r="A11" s="4" t="inlineStr">
        <is>
          <t>HON-2026-008</t>
        </is>
      </c>
      <c r="B11" s="5" t="inlineStr">
        <is>
          <t>Camila Ferreira</t>
        </is>
      </c>
      <c r="C11" s="4" t="inlineStr">
        <is>
          <t>789.***.***-01</t>
        </is>
      </c>
      <c r="D11" s="4" t="inlineStr">
        <is>
          <t>Fortaleza/CE</t>
        </is>
      </c>
      <c r="E11" s="5" t="inlineStr">
        <is>
          <t>0208901-23.2026.8.06.0001</t>
        </is>
      </c>
      <c r="F11" s="4" t="inlineStr">
        <is>
          <t>Direito Trabalhista</t>
        </is>
      </c>
      <c r="G11" s="4" t="inlineStr">
        <is>
          <t>Correspondência</t>
        </is>
      </c>
      <c r="H11" s="6" t="n">
        <v>46221</v>
      </c>
      <c r="I11" s="6" t="n">
        <v>46245</v>
      </c>
      <c r="J11" s="7" t="n">
        <v>7200</v>
      </c>
      <c r="K11" s="7" t="n">
        <v>7200</v>
      </c>
      <c r="L11" s="12">
        <f>IF(A11="","",IFERROR(J11-K11,0))</f>
        <v/>
      </c>
      <c r="M11" s="4" t="n"/>
      <c r="N11" s="4" t="inlineStr">
        <is>
          <t>PIX</t>
        </is>
      </c>
      <c r="O11" s="13" t="inlineStr">
        <is>
          <t>MEI</t>
        </is>
      </c>
      <c r="P11" s="12" t="inlineStr">
        <is>
          <t>Sim</t>
        </is>
      </c>
      <c r="Q11" s="14" t="inlineStr">
        <is>
          <t>Correspondência concluída</t>
        </is>
      </c>
      <c r="R11" s="15">
        <f>IF(OR(A11="",I11="",J11="",L11&lt;=0),"",IF(TODAY()&gt;I11,TODAY()-I11,0))</f>
        <v/>
      </c>
      <c r="S11" s="4" t="n"/>
      <c r="T11" s="5" t="n"/>
    </row>
    <row r="12">
      <c r="A12" s="4" t="inlineStr">
        <is>
          <t>HON-2026-009</t>
        </is>
      </c>
      <c r="B12" s="5" t="inlineStr">
        <is>
          <t>Lucas Rodrigues</t>
        </is>
      </c>
      <c r="C12" s="4" t="inlineStr">
        <is>
          <t>890.***.***-12</t>
        </is>
      </c>
      <c r="D12" s="4" t="inlineStr">
        <is>
          <t>Brasília/DF</t>
        </is>
      </c>
      <c r="E12" s="5" t="inlineStr">
        <is>
          <t>0709012-34.2026.8.07.0001</t>
        </is>
      </c>
      <c r="F12" s="4" t="inlineStr">
        <is>
          <t>Direito Administrativo</t>
        </is>
      </c>
      <c r="G12" s="4" t="inlineStr">
        <is>
          <t>Contratual</t>
        </is>
      </c>
      <c r="H12" s="6" t="n">
        <v>46250</v>
      </c>
      <c r="I12" s="6" t="n">
        <v>46277</v>
      </c>
      <c r="J12" s="7" t="n">
        <v>11500</v>
      </c>
      <c r="K12" s="7" t="n">
        <v>5000</v>
      </c>
      <c r="L12" s="8">
        <f>IF(A12="","",IFERROR(J12-K12,0))</f>
        <v/>
      </c>
      <c r="M12" s="4" t="n"/>
      <c r="N12" s="4" t="inlineStr">
        <is>
          <t>Boleto</t>
        </is>
      </c>
      <c r="O12" s="9" t="inlineStr">
        <is>
          <t>Lucro Real</t>
        </is>
      </c>
      <c r="P12" s="8" t="inlineStr">
        <is>
          <t>Não</t>
        </is>
      </c>
      <c r="Q12" s="10" t="inlineStr">
        <is>
          <t>Vencimento próximo</t>
        </is>
      </c>
      <c r="R12" s="11">
        <f>IF(OR(A12="",I12="",J12="",L12&lt;=0),"",IF(TODAY()&gt;I12,TODAY()-I12,0))</f>
        <v/>
      </c>
      <c r="S12" s="4" t="n"/>
      <c r="T12" s="5" t="n"/>
    </row>
    <row r="13">
      <c r="A13" s="4" t="inlineStr">
        <is>
          <t>HON-2026-010</t>
        </is>
      </c>
      <c r="B13" s="5" t="inlineStr">
        <is>
          <t>Fernanda Lima</t>
        </is>
      </c>
      <c r="C13" s="4" t="inlineStr">
        <is>
          <t>901.***.***-23</t>
        </is>
      </c>
      <c r="D13" s="4" t="inlineStr">
        <is>
          <t>Campinas/SP</t>
        </is>
      </c>
      <c r="E13" s="5" t="inlineStr">
        <is>
          <t>1010123-45.2026.8.26.0001</t>
        </is>
      </c>
      <c r="F13" s="4" t="inlineStr">
        <is>
          <t>Direito Empresarial</t>
        </is>
      </c>
      <c r="G13" s="4" t="inlineStr">
        <is>
          <t>Mensalidade</t>
        </is>
      </c>
      <c r="H13" s="6" t="n">
        <v>46259</v>
      </c>
      <c r="I13" s="6" t="n">
        <v>46290</v>
      </c>
      <c r="J13" s="7" t="n">
        <v>10000</v>
      </c>
      <c r="K13" s="7" t="n">
        <v>3500</v>
      </c>
      <c r="L13" s="12">
        <f>IF(A13="","",IFERROR(J13-K13,0))</f>
        <v/>
      </c>
      <c r="M13" s="4" t="n"/>
      <c r="N13" s="4" t="inlineStr">
        <is>
          <t>Cartão</t>
        </is>
      </c>
      <c r="O13" s="13" t="inlineStr">
        <is>
          <t>Simples Nacional</t>
        </is>
      </c>
      <c r="P13" s="12" t="inlineStr">
        <is>
          <t>Não</t>
        </is>
      </c>
      <c r="Q13" s="14" t="inlineStr">
        <is>
          <t>Cobrança programada</t>
        </is>
      </c>
      <c r="R13" s="15">
        <f>IF(OR(A13="",I13="",J13="",L13&lt;=0),"",IF(TODAY()&gt;I13,TODAY()-I13,0))</f>
        <v/>
      </c>
      <c r="S13" s="4" t="n"/>
      <c r="T13" s="5" t="n"/>
    </row>
    <row r="14">
      <c r="A14" s="4" t="n"/>
      <c r="B14" s="5" t="n"/>
      <c r="C14" s="4" t="n"/>
      <c r="D14" s="4" t="n"/>
      <c r="E14" s="5" t="n"/>
      <c r="F14" s="4" t="n"/>
      <c r="G14" s="4" t="n"/>
      <c r="H14" s="6" t="n"/>
      <c r="I14" s="6" t="n"/>
      <c r="J14" s="7" t="n"/>
      <c r="K14" s="7" t="n"/>
      <c r="L14" s="8">
        <f>IF(A14="","",IFERROR(J14-K14,0))</f>
        <v/>
      </c>
      <c r="M14" s="4" t="n"/>
      <c r="N14" s="4" t="n"/>
      <c r="O14" s="9">
        <f>IF(N14="","",IFERROR(VLOOKUP(N14,'Configurações'!$A$4:$B$7,2,FALSE),0))</f>
        <v/>
      </c>
      <c r="P14" s="8">
        <f>IF(A14="","",IFERROR(J14*O14,0))</f>
        <v/>
      </c>
      <c r="Q14" s="10">
        <f>IF(OR(A14="",I14="",J14=""),"",IF(L14&lt;=0,"Pago",IF(TODAY()&gt;I14,"Em atraso","Pendente")))</f>
        <v/>
      </c>
      <c r="R14" s="11">
        <f>IF(OR(A14="",I14="",J14="",L14&lt;=0),"",IF(TODAY()&gt;I14,TODAY()-I14,0))</f>
        <v/>
      </c>
      <c r="S14" s="4" t="n"/>
      <c r="T14" s="5" t="n"/>
    </row>
    <row r="15">
      <c r="A15" s="4" t="n"/>
      <c r="B15" s="5" t="n"/>
      <c r="C15" s="4" t="n"/>
      <c r="D15" s="4" t="n"/>
      <c r="E15" s="5" t="n"/>
      <c r="F15" s="4" t="n"/>
      <c r="G15" s="4" t="n"/>
      <c r="H15" s="6" t="n"/>
      <c r="I15" s="6" t="n"/>
      <c r="J15" s="7" t="n"/>
      <c r="K15" s="7" t="n"/>
      <c r="L15" s="12">
        <f>IF(A15="","",IFERROR(J15-K15,0))</f>
        <v/>
      </c>
      <c r="M15" s="4" t="n"/>
      <c r="N15" s="4" t="n"/>
      <c r="O15" s="13">
        <f>IF(N15="","",IFERROR(VLOOKUP(N15,'Configurações'!$A$4:$B$7,2,FALSE),0))</f>
        <v/>
      </c>
      <c r="P15" s="12">
        <f>IF(A15="","",IFERROR(J15*O15,0))</f>
        <v/>
      </c>
      <c r="Q15" s="14">
        <f>IF(OR(A15="",I15="",J15=""),"",IF(L15&lt;=0,"Pago",IF(TODAY()&gt;I15,"Em atraso","Pendente")))</f>
        <v/>
      </c>
      <c r="R15" s="15">
        <f>IF(OR(A15="",I15="",J15="",L15&lt;=0),"",IF(TODAY()&gt;I15,TODAY()-I15,0))</f>
        <v/>
      </c>
      <c r="S15" s="4" t="n"/>
      <c r="T15" s="5" t="n"/>
    </row>
    <row r="16">
      <c r="A16" s="4" t="n"/>
      <c r="B16" s="5" t="n"/>
      <c r="C16" s="4" t="n"/>
      <c r="D16" s="4" t="n"/>
      <c r="E16" s="5" t="n"/>
      <c r="F16" s="4" t="n"/>
      <c r="G16" s="4" t="n"/>
      <c r="H16" s="6" t="n"/>
      <c r="I16" s="6" t="n"/>
      <c r="J16" s="7" t="n"/>
      <c r="K16" s="7" t="n"/>
      <c r="L16" s="8">
        <f>IF(A16="","",IFERROR(J16-K16,0))</f>
        <v/>
      </c>
      <c r="M16" s="4" t="n"/>
      <c r="N16" s="4" t="n"/>
      <c r="O16" s="9">
        <f>IF(N16="","",IFERROR(VLOOKUP(N16,'Configurações'!$A$4:$B$7,2,FALSE),0))</f>
        <v/>
      </c>
      <c r="P16" s="8">
        <f>IF(A16="","",IFERROR(J16*O16,0))</f>
        <v/>
      </c>
      <c r="Q16" s="10">
        <f>IF(OR(A16="",I16="",J16=""),"",IF(L16&lt;=0,"Pago",IF(TODAY()&gt;I16,"Em atraso","Pendente")))</f>
        <v/>
      </c>
      <c r="R16" s="11">
        <f>IF(OR(A16="",I16="",J16="",L16&lt;=0),"",IF(TODAY()&gt;I16,TODAY()-I16,0))</f>
        <v/>
      </c>
      <c r="S16" s="4" t="n"/>
      <c r="T16" s="5" t="n"/>
    </row>
    <row r="17">
      <c r="A17" s="4" t="n"/>
      <c r="B17" s="5" t="n"/>
      <c r="C17" s="4" t="n"/>
      <c r="D17" s="4" t="n"/>
      <c r="E17" s="5" t="n"/>
      <c r="F17" s="4" t="n"/>
      <c r="G17" s="4" t="n"/>
      <c r="H17" s="6" t="n"/>
      <c r="I17" s="6" t="n"/>
      <c r="J17" s="7" t="n"/>
      <c r="K17" s="7" t="n"/>
      <c r="L17" s="12">
        <f>IF(A17="","",IFERROR(J17-K17,0))</f>
        <v/>
      </c>
      <c r="M17" s="4" t="n"/>
      <c r="N17" s="4" t="n"/>
      <c r="O17" s="13">
        <f>IF(N17="","",IFERROR(VLOOKUP(N17,'Configurações'!$A$4:$B$7,2,FALSE),0))</f>
        <v/>
      </c>
      <c r="P17" s="12">
        <f>IF(A17="","",IFERROR(J17*O17,0))</f>
        <v/>
      </c>
      <c r="Q17" s="14">
        <f>IF(OR(A17="",I17="",J17=""),"",IF(L17&lt;=0,"Pago",IF(TODAY()&gt;I17,"Em atraso","Pendente")))</f>
        <v/>
      </c>
      <c r="R17" s="15">
        <f>IF(OR(A17="",I17="",J17="",L17&lt;=0),"",IF(TODAY()&gt;I17,TODAY()-I17,0))</f>
        <v/>
      </c>
      <c r="S17" s="4" t="n"/>
      <c r="T17" s="5" t="n"/>
    </row>
    <row r="18">
      <c r="A18" s="4" t="n"/>
      <c r="B18" s="5" t="n"/>
      <c r="C18" s="4" t="n"/>
      <c r="D18" s="4" t="n"/>
      <c r="E18" s="5" t="n"/>
      <c r="F18" s="4" t="n"/>
      <c r="G18" s="4" t="n"/>
      <c r="H18" s="6" t="n"/>
      <c r="I18" s="6" t="n"/>
      <c r="J18" s="7" t="n"/>
      <c r="K18" s="7" t="n"/>
      <c r="L18" s="8">
        <f>IF(A18="","",IFERROR(J18-K18,0))</f>
        <v/>
      </c>
      <c r="M18" s="4" t="n"/>
      <c r="N18" s="4" t="n"/>
      <c r="O18" s="9">
        <f>IF(N18="","",IFERROR(VLOOKUP(N18,'Configurações'!$A$4:$B$7,2,FALSE),0))</f>
        <v/>
      </c>
      <c r="P18" s="8">
        <f>IF(A18="","",IFERROR(J18*O18,0))</f>
        <v/>
      </c>
      <c r="Q18" s="10">
        <f>IF(OR(A18="",I18="",J18=""),"",IF(L18&lt;=0,"Pago",IF(TODAY()&gt;I18,"Em atraso","Pendente")))</f>
        <v/>
      </c>
      <c r="R18" s="11">
        <f>IF(OR(A18="",I18="",J18="",L18&lt;=0),"",IF(TODAY()&gt;I18,TODAY()-I18,0))</f>
        <v/>
      </c>
      <c r="S18" s="4" t="n"/>
      <c r="T18" s="5" t="n"/>
    </row>
    <row r="19">
      <c r="A19" s="4" t="n"/>
      <c r="B19" s="5" t="n"/>
      <c r="C19" s="4" t="n"/>
      <c r="D19" s="4" t="n"/>
      <c r="E19" s="5" t="n"/>
      <c r="F19" s="4" t="n"/>
      <c r="G19" s="4" t="n"/>
      <c r="H19" s="6" t="n"/>
      <c r="I19" s="6" t="n"/>
      <c r="J19" s="7" t="n"/>
      <c r="K19" s="7" t="n"/>
      <c r="L19" s="12">
        <f>IF(A19="","",IFERROR(J19-K19,0))</f>
        <v/>
      </c>
      <c r="M19" s="4" t="n"/>
      <c r="N19" s="4" t="n"/>
      <c r="O19" s="13">
        <f>IF(N19="","",IFERROR(VLOOKUP(N19,'Configurações'!$A$4:$B$7,2,FALSE),0))</f>
        <v/>
      </c>
      <c r="P19" s="12">
        <f>IF(A19="","",IFERROR(J19*O19,0))</f>
        <v/>
      </c>
      <c r="Q19" s="14">
        <f>IF(OR(A19="",I19="",J19=""),"",IF(L19&lt;=0,"Pago",IF(TODAY()&gt;I19,"Em atraso","Pendente")))</f>
        <v/>
      </c>
      <c r="R19" s="15">
        <f>IF(OR(A19="",I19="",J19="",L19&lt;=0),"",IF(TODAY()&gt;I19,TODAY()-I19,0))</f>
        <v/>
      </c>
      <c r="S19" s="4" t="n"/>
      <c r="T19" s="5" t="n"/>
    </row>
    <row r="20">
      <c r="A20" s="4" t="n"/>
      <c r="B20" s="5" t="n"/>
      <c r="C20" s="4" t="n"/>
      <c r="D20" s="4" t="n"/>
      <c r="E20" s="5" t="n"/>
      <c r="F20" s="4" t="n"/>
      <c r="G20" s="4" t="n"/>
      <c r="H20" s="6" t="n"/>
      <c r="I20" s="6" t="n"/>
      <c r="J20" s="7" t="n"/>
      <c r="K20" s="7" t="n"/>
      <c r="L20" s="8">
        <f>IF(A20="","",IFERROR(J20-K20,0))</f>
        <v/>
      </c>
      <c r="M20" s="4" t="n"/>
      <c r="N20" s="4" t="n"/>
      <c r="O20" s="9">
        <f>IF(N20="","",IFERROR(VLOOKUP(N20,'Configurações'!$A$4:$B$7,2,FALSE),0))</f>
        <v/>
      </c>
      <c r="P20" s="8">
        <f>IF(A20="","",IFERROR(J20*O20,0))</f>
        <v/>
      </c>
      <c r="Q20" s="10">
        <f>IF(OR(A20="",I20="",J20=""),"",IF(L20&lt;=0,"Pago",IF(TODAY()&gt;I20,"Em atraso","Pendente")))</f>
        <v/>
      </c>
      <c r="R20" s="11">
        <f>IF(OR(A20="",I20="",J20="",L20&lt;=0),"",IF(TODAY()&gt;I20,TODAY()-I20,0))</f>
        <v/>
      </c>
      <c r="S20" s="4" t="n"/>
      <c r="T20" s="5" t="n"/>
    </row>
    <row r="21">
      <c r="A21" s="4" t="n"/>
      <c r="B21" s="5" t="n"/>
      <c r="C21" s="4" t="n"/>
      <c r="D21" s="4" t="n"/>
      <c r="E21" s="5" t="n"/>
      <c r="F21" s="4" t="n"/>
      <c r="G21" s="4" t="n"/>
      <c r="H21" s="6" t="n"/>
      <c r="I21" s="6" t="n"/>
      <c r="J21" s="7" t="n"/>
      <c r="K21" s="7" t="n"/>
      <c r="L21" s="12">
        <f>IF(A21="","",IFERROR(J21-K21,0))</f>
        <v/>
      </c>
      <c r="M21" s="4" t="n"/>
      <c r="N21" s="4" t="n"/>
      <c r="O21" s="13">
        <f>IF(N21="","",IFERROR(VLOOKUP(N21,'Configurações'!$A$4:$B$7,2,FALSE),0))</f>
        <v/>
      </c>
      <c r="P21" s="12">
        <f>IF(A21="","",IFERROR(J21*O21,0))</f>
        <v/>
      </c>
      <c r="Q21" s="14">
        <f>IF(OR(A21="",I21="",J21=""),"",IF(L21&lt;=0,"Pago",IF(TODAY()&gt;I21,"Em atraso","Pendente")))</f>
        <v/>
      </c>
      <c r="R21" s="15">
        <f>IF(OR(A21="",I21="",J21="",L21&lt;=0),"",IF(TODAY()&gt;I21,TODAY()-I21,0))</f>
        <v/>
      </c>
      <c r="S21" s="4" t="n"/>
      <c r="T21" s="5" t="n"/>
    </row>
    <row r="22">
      <c r="A22" s="4" t="n"/>
      <c r="B22" s="5" t="n"/>
      <c r="C22" s="4" t="n"/>
      <c r="D22" s="4" t="n"/>
      <c r="E22" s="5" t="n"/>
      <c r="F22" s="4" t="n"/>
      <c r="G22" s="4" t="n"/>
      <c r="H22" s="6" t="n"/>
      <c r="I22" s="6" t="n"/>
      <c r="J22" s="7" t="n"/>
      <c r="K22" s="7" t="n"/>
      <c r="L22" s="8">
        <f>IF(A22="","",IFERROR(J22-K22,0))</f>
        <v/>
      </c>
      <c r="M22" s="4" t="n"/>
      <c r="N22" s="4" t="n"/>
      <c r="O22" s="9">
        <f>IF(N22="","",IFERROR(VLOOKUP(N22,'Configurações'!$A$4:$B$7,2,FALSE),0))</f>
        <v/>
      </c>
      <c r="P22" s="8">
        <f>IF(A22="","",IFERROR(J22*O22,0))</f>
        <v/>
      </c>
      <c r="Q22" s="10">
        <f>IF(OR(A22="",I22="",J22=""),"",IF(L22&lt;=0,"Pago",IF(TODAY()&gt;I22,"Em atraso","Pendente")))</f>
        <v/>
      </c>
      <c r="R22" s="11">
        <f>IF(OR(A22="",I22="",J22="",L22&lt;=0),"",IF(TODAY()&gt;I22,TODAY()-I22,0))</f>
        <v/>
      </c>
      <c r="S22" s="4" t="n"/>
      <c r="T22" s="5" t="n"/>
    </row>
    <row r="23">
      <c r="A23" s="4" t="n"/>
      <c r="B23" s="5" t="n"/>
      <c r="C23" s="4" t="n"/>
      <c r="D23" s="4" t="n"/>
      <c r="E23" s="5" t="n"/>
      <c r="F23" s="4" t="n"/>
      <c r="G23" s="4" t="n"/>
      <c r="H23" s="6" t="n"/>
      <c r="I23" s="6" t="n"/>
      <c r="J23" s="7" t="n"/>
      <c r="K23" s="7" t="n"/>
      <c r="L23" s="12">
        <f>IF(A23="","",IFERROR(J23-K23,0))</f>
        <v/>
      </c>
      <c r="M23" s="4" t="n"/>
      <c r="N23" s="4" t="n"/>
      <c r="O23" s="13">
        <f>IF(N23="","",IFERROR(VLOOKUP(N23,'Configurações'!$A$4:$B$7,2,FALSE),0))</f>
        <v/>
      </c>
      <c r="P23" s="12">
        <f>IF(A23="","",IFERROR(J23*O23,0))</f>
        <v/>
      </c>
      <c r="Q23" s="14">
        <f>IF(OR(A23="",I23="",J23=""),"",IF(L23&lt;=0,"Pago",IF(TODAY()&gt;I23,"Em atraso","Pendente")))</f>
        <v/>
      </c>
      <c r="R23" s="15">
        <f>IF(OR(A23="",I23="",J23="",L23&lt;=0),"",IF(TODAY()&gt;I23,TODAY()-I23,0))</f>
        <v/>
      </c>
      <c r="S23" s="4" t="n"/>
      <c r="T23" s="5" t="n"/>
    </row>
    <row r="24">
      <c r="A24" s="4" t="n"/>
      <c r="B24" s="5" t="n"/>
      <c r="C24" s="4" t="n"/>
      <c r="D24" s="4" t="n"/>
      <c r="E24" s="5" t="n"/>
      <c r="F24" s="4" t="n"/>
      <c r="G24" s="4" t="n"/>
      <c r="H24" s="6" t="n"/>
      <c r="I24" s="6" t="n"/>
      <c r="J24" s="7" t="n"/>
      <c r="K24" s="7" t="n"/>
      <c r="L24" s="8">
        <f>IF(A24="","",IFERROR(J24-K24,0))</f>
        <v/>
      </c>
      <c r="M24" s="4" t="n"/>
      <c r="N24" s="4" t="n"/>
      <c r="O24" s="9">
        <f>IF(N24="","",IFERROR(VLOOKUP(N24,'Configurações'!$A$4:$B$7,2,FALSE),0))</f>
        <v/>
      </c>
      <c r="P24" s="8">
        <f>IF(A24="","",IFERROR(J24*O24,0))</f>
        <v/>
      </c>
      <c r="Q24" s="10">
        <f>IF(OR(A24="",I24="",J24=""),"",IF(L24&lt;=0,"Pago",IF(TODAY()&gt;I24,"Em atraso","Pendente")))</f>
        <v/>
      </c>
      <c r="R24" s="11">
        <f>IF(OR(A24="",I24="",J24="",L24&lt;=0),"",IF(TODAY()&gt;I24,TODAY()-I24,0))</f>
        <v/>
      </c>
      <c r="S24" s="4" t="n"/>
      <c r="T24" s="5" t="n"/>
    </row>
    <row r="25">
      <c r="A25" s="4" t="n"/>
      <c r="B25" s="5" t="n"/>
      <c r="C25" s="4" t="n"/>
      <c r="D25" s="4" t="n"/>
      <c r="E25" s="5" t="n"/>
      <c r="F25" s="4" t="n"/>
      <c r="G25" s="4" t="n"/>
      <c r="H25" s="6" t="n"/>
      <c r="I25" s="6" t="n"/>
      <c r="J25" s="7" t="n"/>
      <c r="K25" s="7" t="n"/>
      <c r="L25" s="12">
        <f>IF(A25="","",IFERROR(J25-K25,0))</f>
        <v/>
      </c>
      <c r="M25" s="4" t="n"/>
      <c r="N25" s="4" t="n"/>
      <c r="O25" s="13">
        <f>IF(N25="","",IFERROR(VLOOKUP(N25,'Configurações'!$A$4:$B$7,2,FALSE),0))</f>
        <v/>
      </c>
      <c r="P25" s="12">
        <f>IF(A25="","",IFERROR(J25*O25,0))</f>
        <v/>
      </c>
      <c r="Q25" s="14">
        <f>IF(OR(A25="",I25="",J25=""),"",IF(L25&lt;=0,"Pago",IF(TODAY()&gt;I25,"Em atraso","Pendente")))</f>
        <v/>
      </c>
      <c r="R25" s="15">
        <f>IF(OR(A25="",I25="",J25="",L25&lt;=0),"",IF(TODAY()&gt;I25,TODAY()-I25,0))</f>
        <v/>
      </c>
      <c r="S25" s="4" t="n"/>
      <c r="T25" s="5" t="n"/>
    </row>
    <row r="26">
      <c r="A26" s="4" t="n"/>
      <c r="B26" s="5" t="n"/>
      <c r="C26" s="4" t="n"/>
      <c r="D26" s="4" t="n"/>
      <c r="E26" s="5" t="n"/>
      <c r="F26" s="4" t="n"/>
      <c r="G26" s="4" t="n"/>
      <c r="H26" s="6" t="n"/>
      <c r="I26" s="6" t="n"/>
      <c r="J26" s="7" t="n"/>
      <c r="K26" s="7" t="n"/>
      <c r="L26" s="8">
        <f>IF(A26="","",IFERROR(J26-K26,0))</f>
        <v/>
      </c>
      <c r="M26" s="4" t="n"/>
      <c r="N26" s="4" t="n"/>
      <c r="O26" s="9">
        <f>IF(N26="","",IFERROR(VLOOKUP(N26,'Configurações'!$A$4:$B$7,2,FALSE),0))</f>
        <v/>
      </c>
      <c r="P26" s="8">
        <f>IF(A26="","",IFERROR(J26*O26,0))</f>
        <v/>
      </c>
      <c r="Q26" s="10">
        <f>IF(OR(A26="",I26="",J26=""),"",IF(L26&lt;=0,"Pago",IF(TODAY()&gt;I26,"Em atraso","Pendente")))</f>
        <v/>
      </c>
      <c r="R26" s="11">
        <f>IF(OR(A26="",I26="",J26="",L26&lt;=0),"",IF(TODAY()&gt;I26,TODAY()-I26,0))</f>
        <v/>
      </c>
      <c r="S26" s="4" t="n"/>
      <c r="T26" s="5" t="n"/>
    </row>
    <row r="27">
      <c r="A27" s="4" t="n"/>
      <c r="B27" s="5" t="n"/>
      <c r="C27" s="4" t="n"/>
      <c r="D27" s="4" t="n"/>
      <c r="E27" s="5" t="n"/>
      <c r="F27" s="4" t="n"/>
      <c r="G27" s="4" t="n"/>
      <c r="H27" s="6" t="n"/>
      <c r="I27" s="6" t="n"/>
      <c r="J27" s="7" t="n"/>
      <c r="K27" s="7" t="n"/>
      <c r="L27" s="12">
        <f>IF(A27="","",IFERROR(J27-K27,0))</f>
        <v/>
      </c>
      <c r="M27" s="4" t="n"/>
      <c r="N27" s="4" t="n"/>
      <c r="O27" s="13">
        <f>IF(N27="","",IFERROR(VLOOKUP(N27,'Configurações'!$A$4:$B$7,2,FALSE),0))</f>
        <v/>
      </c>
      <c r="P27" s="12">
        <f>IF(A27="","",IFERROR(J27*O27,0))</f>
        <v/>
      </c>
      <c r="Q27" s="14">
        <f>IF(OR(A27="",I27="",J27=""),"",IF(L27&lt;=0,"Pago",IF(TODAY()&gt;I27,"Em atraso","Pendente")))</f>
        <v/>
      </c>
      <c r="R27" s="15">
        <f>IF(OR(A27="",I27="",J27="",L27&lt;=0),"",IF(TODAY()&gt;I27,TODAY()-I27,0))</f>
        <v/>
      </c>
      <c r="S27" s="4" t="n"/>
      <c r="T27" s="5" t="n"/>
    </row>
    <row r="28">
      <c r="A28" s="4" t="n"/>
      <c r="B28" s="5" t="n"/>
      <c r="C28" s="4" t="n"/>
      <c r="D28" s="4" t="n"/>
      <c r="E28" s="5" t="n"/>
      <c r="F28" s="4" t="n"/>
      <c r="G28" s="4" t="n"/>
      <c r="H28" s="6" t="n"/>
      <c r="I28" s="6" t="n"/>
      <c r="J28" s="7" t="n"/>
      <c r="K28" s="7" t="n"/>
      <c r="L28" s="8">
        <f>IF(A28="","",IFERROR(J28-K28,0))</f>
        <v/>
      </c>
      <c r="M28" s="4" t="n"/>
      <c r="N28" s="4" t="n"/>
      <c r="O28" s="9">
        <f>IF(N28="","",IFERROR(VLOOKUP(N28,'Configurações'!$A$4:$B$7,2,FALSE),0))</f>
        <v/>
      </c>
      <c r="P28" s="8">
        <f>IF(A28="","",IFERROR(J28*O28,0))</f>
        <v/>
      </c>
      <c r="Q28" s="10">
        <f>IF(OR(A28="",I28="",J28=""),"",IF(L28&lt;=0,"Pago",IF(TODAY()&gt;I28,"Em atraso","Pendente")))</f>
        <v/>
      </c>
      <c r="R28" s="11">
        <f>IF(OR(A28="",I28="",J28="",L28&lt;=0),"",IF(TODAY()&gt;I28,TODAY()-I28,0))</f>
        <v/>
      </c>
      <c r="S28" s="4" t="n"/>
      <c r="T28" s="5" t="n"/>
    </row>
    <row r="29">
      <c r="A29" s="4" t="n"/>
      <c r="B29" s="5" t="n"/>
      <c r="C29" s="4" t="n"/>
      <c r="D29" s="4" t="n"/>
      <c r="E29" s="5" t="n"/>
      <c r="F29" s="4" t="n"/>
      <c r="G29" s="4" t="n"/>
      <c r="H29" s="6" t="n"/>
      <c r="I29" s="6" t="n"/>
      <c r="J29" s="7" t="n"/>
      <c r="K29" s="7" t="n"/>
      <c r="L29" s="12">
        <f>IF(A29="","",IFERROR(J29-K29,0))</f>
        <v/>
      </c>
      <c r="M29" s="4" t="n"/>
      <c r="N29" s="4" t="n"/>
      <c r="O29" s="13">
        <f>IF(N29="","",IFERROR(VLOOKUP(N29,'Configurações'!$A$4:$B$7,2,FALSE),0))</f>
        <v/>
      </c>
      <c r="P29" s="12">
        <f>IF(A29="","",IFERROR(J29*O29,0))</f>
        <v/>
      </c>
      <c r="Q29" s="14">
        <f>IF(OR(A29="",I29="",J29=""),"",IF(L29&lt;=0,"Pago",IF(TODAY()&gt;I29,"Em atraso","Pendente")))</f>
        <v/>
      </c>
      <c r="R29" s="15">
        <f>IF(OR(A29="",I29="",J29="",L29&lt;=0),"",IF(TODAY()&gt;I29,TODAY()-I29,0))</f>
        <v/>
      </c>
      <c r="S29" s="4" t="n"/>
      <c r="T29" s="5" t="n"/>
    </row>
    <row r="30">
      <c r="A30" s="4" t="n"/>
      <c r="B30" s="5" t="n"/>
      <c r="C30" s="4" t="n"/>
      <c r="D30" s="4" t="n"/>
      <c r="E30" s="5" t="n"/>
      <c r="F30" s="4" t="n"/>
      <c r="G30" s="4" t="n"/>
      <c r="H30" s="6" t="n"/>
      <c r="I30" s="6" t="n"/>
      <c r="J30" s="7" t="n"/>
      <c r="K30" s="7" t="n"/>
      <c r="L30" s="8">
        <f>IF(A30="","",IFERROR(J30-K30,0))</f>
        <v/>
      </c>
      <c r="M30" s="4" t="n"/>
      <c r="N30" s="4" t="n"/>
      <c r="O30" s="9">
        <f>IF(N30="","",IFERROR(VLOOKUP(N30,'Configurações'!$A$4:$B$7,2,FALSE),0))</f>
        <v/>
      </c>
      <c r="P30" s="8">
        <f>IF(A30="","",IFERROR(J30*O30,0))</f>
        <v/>
      </c>
      <c r="Q30" s="10">
        <f>IF(OR(A30="",I30="",J30=""),"",IF(L30&lt;=0,"Pago",IF(TODAY()&gt;I30,"Em atraso","Pendente")))</f>
        <v/>
      </c>
      <c r="R30" s="11">
        <f>IF(OR(A30="",I30="",J30="",L30&lt;=0),"",IF(TODAY()&gt;I30,TODAY()-I30,0))</f>
        <v/>
      </c>
      <c r="S30" s="4" t="n"/>
      <c r="T30" s="5" t="n"/>
    </row>
    <row r="31">
      <c r="A31" s="4" t="n"/>
      <c r="B31" s="5" t="n"/>
      <c r="C31" s="4" t="n"/>
      <c r="D31" s="4" t="n"/>
      <c r="E31" s="5" t="n"/>
      <c r="F31" s="4" t="n"/>
      <c r="G31" s="4" t="n"/>
      <c r="H31" s="6" t="n"/>
      <c r="I31" s="6" t="n"/>
      <c r="J31" s="7" t="n"/>
      <c r="K31" s="7" t="n"/>
      <c r="L31" s="12">
        <f>IF(A31="","",IFERROR(J31-K31,0))</f>
        <v/>
      </c>
      <c r="M31" s="4" t="n"/>
      <c r="N31" s="4" t="n"/>
      <c r="O31" s="13">
        <f>IF(N31="","",IFERROR(VLOOKUP(N31,'Configurações'!$A$4:$B$7,2,FALSE),0))</f>
        <v/>
      </c>
      <c r="P31" s="12">
        <f>IF(A31="","",IFERROR(J31*O31,0))</f>
        <v/>
      </c>
      <c r="Q31" s="14">
        <f>IF(OR(A31="",I31="",J31=""),"",IF(L31&lt;=0,"Pago",IF(TODAY()&gt;I31,"Em atraso","Pendente")))</f>
        <v/>
      </c>
      <c r="R31" s="15">
        <f>IF(OR(A31="",I31="",J31="",L31&lt;=0),"",IF(TODAY()&gt;I31,TODAY()-I31,0))</f>
        <v/>
      </c>
      <c r="S31" s="4" t="n"/>
      <c r="T31" s="5" t="n"/>
    </row>
    <row r="32">
      <c r="A32" s="4" t="n"/>
      <c r="B32" s="5" t="n"/>
      <c r="C32" s="4" t="n"/>
      <c r="D32" s="4" t="n"/>
      <c r="E32" s="5" t="n"/>
      <c r="F32" s="4" t="n"/>
      <c r="G32" s="4" t="n"/>
      <c r="H32" s="6" t="n"/>
      <c r="I32" s="6" t="n"/>
      <c r="J32" s="7" t="n"/>
      <c r="K32" s="7" t="n"/>
      <c r="L32" s="8">
        <f>IF(A32="","",IFERROR(J32-K32,0))</f>
        <v/>
      </c>
      <c r="M32" s="4" t="n"/>
      <c r="N32" s="4" t="n"/>
      <c r="O32" s="9">
        <f>IF(N32="","",IFERROR(VLOOKUP(N32,'Configurações'!$A$4:$B$7,2,FALSE),0))</f>
        <v/>
      </c>
      <c r="P32" s="8">
        <f>IF(A32="","",IFERROR(J32*O32,0))</f>
        <v/>
      </c>
      <c r="Q32" s="10">
        <f>IF(OR(A32="",I32="",J32=""),"",IF(L32&lt;=0,"Pago",IF(TODAY()&gt;I32,"Em atraso","Pendente")))</f>
        <v/>
      </c>
      <c r="R32" s="11">
        <f>IF(OR(A32="",I32="",J32="",L32&lt;=0),"",IF(TODAY()&gt;I32,TODAY()-I32,0))</f>
        <v/>
      </c>
      <c r="S32" s="4" t="n"/>
      <c r="T32" s="5" t="n"/>
    </row>
    <row r="33">
      <c r="A33" s="4" t="n"/>
      <c r="B33" s="5" t="n"/>
      <c r="C33" s="4" t="n"/>
      <c r="D33" s="4" t="n"/>
      <c r="E33" s="5" t="n"/>
      <c r="F33" s="4" t="n"/>
      <c r="G33" s="4" t="n"/>
      <c r="H33" s="6" t="n"/>
      <c r="I33" s="6" t="n"/>
      <c r="J33" s="7" t="n"/>
      <c r="K33" s="7" t="n"/>
      <c r="L33" s="12">
        <f>IF(A33="","",IFERROR(J33-K33,0))</f>
        <v/>
      </c>
      <c r="M33" s="4" t="n"/>
      <c r="N33" s="4" t="n"/>
      <c r="O33" s="13">
        <f>IF(N33="","",IFERROR(VLOOKUP(N33,'Configurações'!$A$4:$B$7,2,FALSE),0))</f>
        <v/>
      </c>
      <c r="P33" s="12">
        <f>IF(A33="","",IFERROR(J33*O33,0))</f>
        <v/>
      </c>
      <c r="Q33" s="14">
        <f>IF(OR(A33="",I33="",J33=""),"",IF(L33&lt;=0,"Pago",IF(TODAY()&gt;I33,"Em atraso","Pendente")))</f>
        <v/>
      </c>
      <c r="R33" s="15">
        <f>IF(OR(A33="",I33="",J33="",L33&lt;=0),"",IF(TODAY()&gt;I33,TODAY()-I33,0))</f>
        <v/>
      </c>
      <c r="S33" s="4" t="n"/>
      <c r="T33" s="5" t="n"/>
    </row>
    <row r="34">
      <c r="A34" s="4" t="n"/>
      <c r="B34" s="5" t="n"/>
      <c r="C34" s="4" t="n"/>
      <c r="D34" s="4" t="n"/>
      <c r="E34" s="5" t="n"/>
      <c r="F34" s="4" t="n"/>
      <c r="G34" s="4" t="n"/>
      <c r="H34" s="6" t="n"/>
      <c r="I34" s="6" t="n"/>
      <c r="J34" s="7" t="n"/>
      <c r="K34" s="7" t="n"/>
      <c r="L34" s="8">
        <f>IF(A34="","",IFERROR(J34-K34,0))</f>
        <v/>
      </c>
      <c r="M34" s="4" t="n"/>
      <c r="N34" s="4" t="n"/>
      <c r="O34" s="9">
        <f>IF(N34="","",IFERROR(VLOOKUP(N34,'Configurações'!$A$4:$B$7,2,FALSE),0))</f>
        <v/>
      </c>
      <c r="P34" s="8">
        <f>IF(A34="","",IFERROR(J34*O34,0))</f>
        <v/>
      </c>
      <c r="Q34" s="10">
        <f>IF(OR(A34="",I34="",J34=""),"",IF(L34&lt;=0,"Pago",IF(TODAY()&gt;I34,"Em atraso","Pendente")))</f>
        <v/>
      </c>
      <c r="R34" s="11">
        <f>IF(OR(A34="",I34="",J34="",L34&lt;=0),"",IF(TODAY()&gt;I34,TODAY()-I34,0))</f>
        <v/>
      </c>
      <c r="S34" s="4" t="n"/>
      <c r="T34" s="5" t="n"/>
    </row>
    <row r="35">
      <c r="A35" s="4" t="n"/>
      <c r="B35" s="5" t="n"/>
      <c r="C35" s="4" t="n"/>
      <c r="D35" s="4" t="n"/>
      <c r="E35" s="5" t="n"/>
      <c r="F35" s="4" t="n"/>
      <c r="G35" s="4" t="n"/>
      <c r="H35" s="6" t="n"/>
      <c r="I35" s="6" t="n"/>
      <c r="J35" s="7" t="n"/>
      <c r="K35" s="7" t="n"/>
      <c r="L35" s="12">
        <f>IF(A35="","",IFERROR(J35-K35,0))</f>
        <v/>
      </c>
      <c r="M35" s="4" t="n"/>
      <c r="N35" s="4" t="n"/>
      <c r="O35" s="13">
        <f>IF(N35="","",IFERROR(VLOOKUP(N35,'Configurações'!$A$4:$B$7,2,FALSE),0))</f>
        <v/>
      </c>
      <c r="P35" s="12">
        <f>IF(A35="","",IFERROR(J35*O35,0))</f>
        <v/>
      </c>
      <c r="Q35" s="14">
        <f>IF(OR(A35="",I35="",J35=""),"",IF(L35&lt;=0,"Pago",IF(TODAY()&gt;I35,"Em atraso","Pendente")))</f>
        <v/>
      </c>
      <c r="R35" s="15">
        <f>IF(OR(A35="",I35="",J35="",L35&lt;=0),"",IF(TODAY()&gt;I35,TODAY()-I35,0))</f>
        <v/>
      </c>
      <c r="S35" s="4" t="n"/>
      <c r="T35" s="5" t="n"/>
    </row>
    <row r="36">
      <c r="A36" s="4" t="n"/>
      <c r="B36" s="5" t="n"/>
      <c r="C36" s="4" t="n"/>
      <c r="D36" s="4" t="n"/>
      <c r="E36" s="5" t="n"/>
      <c r="F36" s="4" t="n"/>
      <c r="G36" s="4" t="n"/>
      <c r="H36" s="6" t="n"/>
      <c r="I36" s="6" t="n"/>
      <c r="J36" s="7" t="n"/>
      <c r="K36" s="7" t="n"/>
      <c r="L36" s="8">
        <f>IF(A36="","",IFERROR(J36-K36,0))</f>
        <v/>
      </c>
      <c r="M36" s="4" t="n"/>
      <c r="N36" s="4" t="n"/>
      <c r="O36" s="9">
        <f>IF(N36="","",IFERROR(VLOOKUP(N36,'Configurações'!$A$4:$B$7,2,FALSE),0))</f>
        <v/>
      </c>
      <c r="P36" s="8">
        <f>IF(A36="","",IFERROR(J36*O36,0))</f>
        <v/>
      </c>
      <c r="Q36" s="10">
        <f>IF(OR(A36="",I36="",J36=""),"",IF(L36&lt;=0,"Pago",IF(TODAY()&gt;I36,"Em atraso","Pendente")))</f>
        <v/>
      </c>
      <c r="R36" s="11">
        <f>IF(OR(A36="",I36="",J36="",L36&lt;=0),"",IF(TODAY()&gt;I36,TODAY()-I36,0))</f>
        <v/>
      </c>
      <c r="S36" s="4" t="n"/>
      <c r="T36" s="5" t="n"/>
    </row>
    <row r="37">
      <c r="A37" s="4" t="n"/>
      <c r="B37" s="5" t="n"/>
      <c r="C37" s="4" t="n"/>
      <c r="D37" s="4" t="n"/>
      <c r="E37" s="5" t="n"/>
      <c r="F37" s="4" t="n"/>
      <c r="G37" s="4" t="n"/>
      <c r="H37" s="6" t="n"/>
      <c r="I37" s="6" t="n"/>
      <c r="J37" s="7" t="n"/>
      <c r="K37" s="7" t="n"/>
      <c r="L37" s="12">
        <f>IF(A37="","",IFERROR(J37-K37,0))</f>
        <v/>
      </c>
      <c r="M37" s="4" t="n"/>
      <c r="N37" s="4" t="n"/>
      <c r="O37" s="13">
        <f>IF(N37="","",IFERROR(VLOOKUP(N37,'Configurações'!$A$4:$B$7,2,FALSE),0))</f>
        <v/>
      </c>
      <c r="P37" s="12">
        <f>IF(A37="","",IFERROR(J37*O37,0))</f>
        <v/>
      </c>
      <c r="Q37" s="14">
        <f>IF(OR(A37="",I37="",J37=""),"",IF(L37&lt;=0,"Pago",IF(TODAY()&gt;I37,"Em atraso","Pendente")))</f>
        <v/>
      </c>
      <c r="R37" s="15">
        <f>IF(OR(A37="",I37="",J37="",L37&lt;=0),"",IF(TODAY()&gt;I37,TODAY()-I37,0))</f>
        <v/>
      </c>
      <c r="S37" s="4" t="n"/>
      <c r="T37" s="5" t="n"/>
    </row>
    <row r="38">
      <c r="A38" s="4" t="n"/>
      <c r="B38" s="5" t="n"/>
      <c r="C38" s="4" t="n"/>
      <c r="D38" s="4" t="n"/>
      <c r="E38" s="5" t="n"/>
      <c r="F38" s="4" t="n"/>
      <c r="G38" s="4" t="n"/>
      <c r="H38" s="6" t="n"/>
      <c r="I38" s="6" t="n"/>
      <c r="J38" s="7" t="n"/>
      <c r="K38" s="7" t="n"/>
      <c r="L38" s="8">
        <f>IF(A38="","",IFERROR(J38-K38,0))</f>
        <v/>
      </c>
      <c r="M38" s="4" t="n"/>
      <c r="N38" s="4" t="n"/>
      <c r="O38" s="9">
        <f>IF(N38="","",IFERROR(VLOOKUP(N38,'Configurações'!$A$4:$B$7,2,FALSE),0))</f>
        <v/>
      </c>
      <c r="P38" s="8">
        <f>IF(A38="","",IFERROR(J38*O38,0))</f>
        <v/>
      </c>
      <c r="Q38" s="10">
        <f>IF(OR(A38="",I38="",J38=""),"",IF(L38&lt;=0,"Pago",IF(TODAY()&gt;I38,"Em atraso","Pendente")))</f>
        <v/>
      </c>
      <c r="R38" s="11">
        <f>IF(OR(A38="",I38="",J38="",L38&lt;=0),"",IF(TODAY()&gt;I38,TODAY()-I38,0))</f>
        <v/>
      </c>
      <c r="S38" s="4" t="n"/>
      <c r="T38" s="5" t="n"/>
    </row>
    <row r="39">
      <c r="A39" s="4" t="n"/>
      <c r="B39" s="5" t="n"/>
      <c r="C39" s="4" t="n"/>
      <c r="D39" s="4" t="n"/>
      <c r="E39" s="5" t="n"/>
      <c r="F39" s="4" t="n"/>
      <c r="G39" s="4" t="n"/>
      <c r="H39" s="6" t="n"/>
      <c r="I39" s="6" t="n"/>
      <c r="J39" s="7" t="n"/>
      <c r="K39" s="7" t="n"/>
      <c r="L39" s="12">
        <f>IF(A39="","",IFERROR(J39-K39,0))</f>
        <v/>
      </c>
      <c r="M39" s="4" t="n"/>
      <c r="N39" s="4" t="n"/>
      <c r="O39" s="13">
        <f>IF(N39="","",IFERROR(VLOOKUP(N39,'Configurações'!$A$4:$B$7,2,FALSE),0))</f>
        <v/>
      </c>
      <c r="P39" s="12">
        <f>IF(A39="","",IFERROR(J39*O39,0))</f>
        <v/>
      </c>
      <c r="Q39" s="14">
        <f>IF(OR(A39="",I39="",J39=""),"",IF(L39&lt;=0,"Pago",IF(TODAY()&gt;I39,"Em atraso","Pendente")))</f>
        <v/>
      </c>
      <c r="R39" s="15">
        <f>IF(OR(A39="",I39="",J39="",L39&lt;=0),"",IF(TODAY()&gt;I39,TODAY()-I39,0))</f>
        <v/>
      </c>
      <c r="S39" s="4" t="n"/>
      <c r="T39" s="5" t="n"/>
    </row>
    <row r="40">
      <c r="A40" s="4" t="n"/>
      <c r="B40" s="5" t="n"/>
      <c r="C40" s="4" t="n"/>
      <c r="D40" s="4" t="n"/>
      <c r="E40" s="5" t="n"/>
      <c r="F40" s="4" t="n"/>
      <c r="G40" s="4" t="n"/>
      <c r="H40" s="6" t="n"/>
      <c r="I40" s="6" t="n"/>
      <c r="J40" s="7" t="n"/>
      <c r="K40" s="7" t="n"/>
      <c r="L40" s="8">
        <f>IF(A40="","",IFERROR(J40-K40,0))</f>
        <v/>
      </c>
      <c r="M40" s="4" t="n"/>
      <c r="N40" s="4" t="n"/>
      <c r="O40" s="9">
        <f>IF(N40="","",IFERROR(VLOOKUP(N40,'Configurações'!$A$4:$B$7,2,FALSE),0))</f>
        <v/>
      </c>
      <c r="P40" s="8">
        <f>IF(A40="","",IFERROR(J40*O40,0))</f>
        <v/>
      </c>
      <c r="Q40" s="10">
        <f>IF(OR(A40="",I40="",J40=""),"",IF(L40&lt;=0,"Pago",IF(TODAY()&gt;I40,"Em atraso","Pendente")))</f>
        <v/>
      </c>
      <c r="R40" s="11">
        <f>IF(OR(A40="",I40="",J40="",L40&lt;=0),"",IF(TODAY()&gt;I40,TODAY()-I40,0))</f>
        <v/>
      </c>
      <c r="S40" s="4" t="n"/>
      <c r="T40" s="5" t="n"/>
    </row>
    <row r="41">
      <c r="A41" s="4" t="n"/>
      <c r="B41" s="5" t="n"/>
      <c r="C41" s="4" t="n"/>
      <c r="D41" s="4" t="n"/>
      <c r="E41" s="5" t="n"/>
      <c r="F41" s="4" t="n"/>
      <c r="G41" s="4" t="n"/>
      <c r="H41" s="6" t="n"/>
      <c r="I41" s="6" t="n"/>
      <c r="J41" s="7" t="n"/>
      <c r="K41" s="7" t="n"/>
      <c r="L41" s="12">
        <f>IF(A41="","",IFERROR(J41-K41,0))</f>
        <v/>
      </c>
      <c r="M41" s="4" t="n"/>
      <c r="N41" s="4" t="n"/>
      <c r="O41" s="13">
        <f>IF(N41="","",IFERROR(VLOOKUP(N41,'Configurações'!$A$4:$B$7,2,FALSE),0))</f>
        <v/>
      </c>
      <c r="P41" s="12">
        <f>IF(A41="","",IFERROR(J41*O41,0))</f>
        <v/>
      </c>
      <c r="Q41" s="14">
        <f>IF(OR(A41="",I41="",J41=""),"",IF(L41&lt;=0,"Pago",IF(TODAY()&gt;I41,"Em atraso","Pendente")))</f>
        <v/>
      </c>
      <c r="R41" s="15">
        <f>IF(OR(A41="",I41="",J41="",L41&lt;=0),"",IF(TODAY()&gt;I41,TODAY()-I41,0))</f>
        <v/>
      </c>
      <c r="S41" s="4" t="n"/>
      <c r="T41" s="5" t="n"/>
    </row>
    <row r="42">
      <c r="A42" s="4" t="n"/>
      <c r="B42" s="5" t="n"/>
      <c r="C42" s="4" t="n"/>
      <c r="D42" s="4" t="n"/>
      <c r="E42" s="5" t="n"/>
      <c r="F42" s="4" t="n"/>
      <c r="G42" s="4" t="n"/>
      <c r="H42" s="6" t="n"/>
      <c r="I42" s="6" t="n"/>
      <c r="J42" s="7" t="n"/>
      <c r="K42" s="7" t="n"/>
      <c r="L42" s="8">
        <f>IF(A42="","",IFERROR(J42-K42,0))</f>
        <v/>
      </c>
      <c r="M42" s="4" t="n"/>
      <c r="N42" s="4" t="n"/>
      <c r="O42" s="9">
        <f>IF(N42="","",IFERROR(VLOOKUP(N42,'Configurações'!$A$4:$B$7,2,FALSE),0))</f>
        <v/>
      </c>
      <c r="P42" s="8">
        <f>IF(A42="","",IFERROR(J42*O42,0))</f>
        <v/>
      </c>
      <c r="Q42" s="10">
        <f>IF(OR(A42="",I42="",J42=""),"",IF(L42&lt;=0,"Pago",IF(TODAY()&gt;I42,"Em atraso","Pendente")))</f>
        <v/>
      </c>
      <c r="R42" s="11">
        <f>IF(OR(A42="",I42="",J42="",L42&lt;=0),"",IF(TODAY()&gt;I42,TODAY()-I42,0))</f>
        <v/>
      </c>
      <c r="S42" s="4" t="n"/>
      <c r="T42" s="5" t="n"/>
    </row>
    <row r="43">
      <c r="A43" s="4" t="n"/>
      <c r="B43" s="5" t="n"/>
      <c r="C43" s="4" t="n"/>
      <c r="D43" s="4" t="n"/>
      <c r="E43" s="5" t="n"/>
      <c r="F43" s="4" t="n"/>
      <c r="G43" s="4" t="n"/>
      <c r="H43" s="6" t="n"/>
      <c r="I43" s="6" t="n"/>
      <c r="J43" s="7" t="n"/>
      <c r="K43" s="7" t="n"/>
      <c r="L43" s="12">
        <f>IF(A43="","",IFERROR(J43-K43,0))</f>
        <v/>
      </c>
      <c r="M43" s="4" t="n"/>
      <c r="N43" s="4" t="n"/>
      <c r="O43" s="13">
        <f>IF(N43="","",IFERROR(VLOOKUP(N43,'Configurações'!$A$4:$B$7,2,FALSE),0))</f>
        <v/>
      </c>
      <c r="P43" s="12">
        <f>IF(A43="","",IFERROR(J43*O43,0))</f>
        <v/>
      </c>
      <c r="Q43" s="14">
        <f>IF(OR(A43="",I43="",J43=""),"",IF(L43&lt;=0,"Pago",IF(TODAY()&gt;I43,"Em atraso","Pendente")))</f>
        <v/>
      </c>
      <c r="R43" s="15">
        <f>IF(OR(A43="",I43="",J43="",L43&lt;=0),"",IF(TODAY()&gt;I43,TODAY()-I43,0))</f>
        <v/>
      </c>
      <c r="S43" s="4" t="n"/>
      <c r="T43" s="5" t="n"/>
    </row>
    <row r="44">
      <c r="A44" s="4" t="n"/>
      <c r="B44" s="5" t="n"/>
      <c r="C44" s="4" t="n"/>
      <c r="D44" s="4" t="n"/>
      <c r="E44" s="5" t="n"/>
      <c r="F44" s="4" t="n"/>
      <c r="G44" s="4" t="n"/>
      <c r="H44" s="6" t="n"/>
      <c r="I44" s="6" t="n"/>
      <c r="J44" s="7" t="n"/>
      <c r="K44" s="7" t="n"/>
      <c r="L44" s="8">
        <f>IF(A44="","",IFERROR(J44-K44,0))</f>
        <v/>
      </c>
      <c r="M44" s="4" t="n"/>
      <c r="N44" s="4" t="n"/>
      <c r="O44" s="9">
        <f>IF(N44="","",IFERROR(VLOOKUP(N44,'Configurações'!$A$4:$B$7,2,FALSE),0))</f>
        <v/>
      </c>
      <c r="P44" s="8">
        <f>IF(A44="","",IFERROR(J44*O44,0))</f>
        <v/>
      </c>
      <c r="Q44" s="10">
        <f>IF(OR(A44="",I44="",J44=""),"",IF(L44&lt;=0,"Pago",IF(TODAY()&gt;I44,"Em atraso","Pendente")))</f>
        <v/>
      </c>
      <c r="R44" s="11">
        <f>IF(OR(A44="",I44="",J44="",L44&lt;=0),"",IF(TODAY()&gt;I44,TODAY()-I44,0))</f>
        <v/>
      </c>
      <c r="S44" s="4" t="n"/>
      <c r="T44" s="5" t="n"/>
    </row>
    <row r="45">
      <c r="A45" s="4" t="n"/>
      <c r="B45" s="5" t="n"/>
      <c r="C45" s="4" t="n"/>
      <c r="D45" s="4" t="n"/>
      <c r="E45" s="5" t="n"/>
      <c r="F45" s="4" t="n"/>
      <c r="G45" s="4" t="n"/>
      <c r="H45" s="6" t="n"/>
      <c r="I45" s="6" t="n"/>
      <c r="J45" s="7" t="n"/>
      <c r="K45" s="7" t="n"/>
      <c r="L45" s="12">
        <f>IF(A45="","",IFERROR(J45-K45,0))</f>
        <v/>
      </c>
      <c r="M45" s="4" t="n"/>
      <c r="N45" s="4" t="n"/>
      <c r="O45" s="13">
        <f>IF(N45="","",IFERROR(VLOOKUP(N45,'Configurações'!$A$4:$B$7,2,FALSE),0))</f>
        <v/>
      </c>
      <c r="P45" s="12">
        <f>IF(A45="","",IFERROR(J45*O45,0))</f>
        <v/>
      </c>
      <c r="Q45" s="14">
        <f>IF(OR(A45="",I45="",J45=""),"",IF(L45&lt;=0,"Pago",IF(TODAY()&gt;I45,"Em atraso","Pendente")))</f>
        <v/>
      </c>
      <c r="R45" s="15">
        <f>IF(OR(A45="",I45="",J45="",L45&lt;=0),"",IF(TODAY()&gt;I45,TODAY()-I45,0))</f>
        <v/>
      </c>
      <c r="S45" s="4" t="n"/>
      <c r="T45" s="5" t="n"/>
    </row>
    <row r="46">
      <c r="A46" s="4" t="n"/>
      <c r="B46" s="5" t="n"/>
      <c r="C46" s="4" t="n"/>
      <c r="D46" s="4" t="n"/>
      <c r="E46" s="5" t="n"/>
      <c r="F46" s="4" t="n"/>
      <c r="G46" s="4" t="n"/>
      <c r="H46" s="6" t="n"/>
      <c r="I46" s="6" t="n"/>
      <c r="J46" s="7" t="n"/>
      <c r="K46" s="7" t="n"/>
      <c r="L46" s="8">
        <f>IF(A46="","",IFERROR(J46-K46,0))</f>
        <v/>
      </c>
      <c r="M46" s="4" t="n"/>
      <c r="N46" s="4" t="n"/>
      <c r="O46" s="9">
        <f>IF(N46="","",IFERROR(VLOOKUP(N46,'Configurações'!$A$4:$B$7,2,FALSE),0))</f>
        <v/>
      </c>
      <c r="P46" s="8">
        <f>IF(A46="","",IFERROR(J46*O46,0))</f>
        <v/>
      </c>
      <c r="Q46" s="10">
        <f>IF(OR(A46="",I46="",J46=""),"",IF(L46&lt;=0,"Pago",IF(TODAY()&gt;I46,"Em atraso","Pendente")))</f>
        <v/>
      </c>
      <c r="R46" s="11">
        <f>IF(OR(A46="",I46="",J46="",L46&lt;=0),"",IF(TODAY()&gt;I46,TODAY()-I46,0))</f>
        <v/>
      </c>
      <c r="S46" s="4" t="n"/>
      <c r="T46" s="5" t="n"/>
    </row>
    <row r="47">
      <c r="A47" s="4" t="n"/>
      <c r="B47" s="5" t="n"/>
      <c r="C47" s="4" t="n"/>
      <c r="D47" s="4" t="n"/>
      <c r="E47" s="5" t="n"/>
      <c r="F47" s="4" t="n"/>
      <c r="G47" s="4" t="n"/>
      <c r="H47" s="6" t="n"/>
      <c r="I47" s="6" t="n"/>
      <c r="J47" s="7" t="n"/>
      <c r="K47" s="7" t="n"/>
      <c r="L47" s="12">
        <f>IF(A47="","",IFERROR(J47-K47,0))</f>
        <v/>
      </c>
      <c r="M47" s="4" t="n"/>
      <c r="N47" s="4" t="n"/>
      <c r="O47" s="13">
        <f>IF(N47="","",IFERROR(VLOOKUP(N47,'Configurações'!$A$4:$B$7,2,FALSE),0))</f>
        <v/>
      </c>
      <c r="P47" s="12">
        <f>IF(A47="","",IFERROR(J47*O47,0))</f>
        <v/>
      </c>
      <c r="Q47" s="14">
        <f>IF(OR(A47="",I47="",J47=""),"",IF(L47&lt;=0,"Pago",IF(TODAY()&gt;I47,"Em atraso","Pendente")))</f>
        <v/>
      </c>
      <c r="R47" s="15">
        <f>IF(OR(A47="",I47="",J47="",L47&lt;=0),"",IF(TODAY()&gt;I47,TODAY()-I47,0))</f>
        <v/>
      </c>
      <c r="S47" s="4" t="n"/>
      <c r="T47" s="5" t="n"/>
    </row>
    <row r="48">
      <c r="A48" s="4" t="n"/>
      <c r="B48" s="5" t="n"/>
      <c r="C48" s="4" t="n"/>
      <c r="D48" s="4" t="n"/>
      <c r="E48" s="5" t="n"/>
      <c r="F48" s="4" t="n"/>
      <c r="G48" s="4" t="n"/>
      <c r="H48" s="6" t="n"/>
      <c r="I48" s="6" t="n"/>
      <c r="J48" s="7" t="n"/>
      <c r="K48" s="7" t="n"/>
      <c r="L48" s="8">
        <f>IF(A48="","",IFERROR(J48-K48,0))</f>
        <v/>
      </c>
      <c r="M48" s="4" t="n"/>
      <c r="N48" s="4" t="n"/>
      <c r="O48" s="9">
        <f>IF(N48="","",IFERROR(VLOOKUP(N48,'Configurações'!$A$4:$B$7,2,FALSE),0))</f>
        <v/>
      </c>
      <c r="P48" s="8">
        <f>IF(A48="","",IFERROR(J48*O48,0))</f>
        <v/>
      </c>
      <c r="Q48" s="10">
        <f>IF(OR(A48="",I48="",J48=""),"",IF(L48&lt;=0,"Pago",IF(TODAY()&gt;I48,"Em atraso","Pendente")))</f>
        <v/>
      </c>
      <c r="R48" s="11">
        <f>IF(OR(A48="",I48="",J48="",L48&lt;=0),"",IF(TODAY()&gt;I48,TODAY()-I48,0))</f>
        <v/>
      </c>
      <c r="S48" s="4" t="n"/>
      <c r="T48" s="5" t="n"/>
    </row>
    <row r="49">
      <c r="A49" s="4" t="n"/>
      <c r="B49" s="5" t="n"/>
      <c r="C49" s="4" t="n"/>
      <c r="D49" s="4" t="n"/>
      <c r="E49" s="5" t="n"/>
      <c r="F49" s="4" t="n"/>
      <c r="G49" s="4" t="n"/>
      <c r="H49" s="6" t="n"/>
      <c r="I49" s="6" t="n"/>
      <c r="J49" s="7" t="n"/>
      <c r="K49" s="7" t="n"/>
      <c r="L49" s="12">
        <f>IF(A49="","",IFERROR(J49-K49,0))</f>
        <v/>
      </c>
      <c r="M49" s="4" t="n"/>
      <c r="N49" s="4" t="n"/>
      <c r="O49" s="13">
        <f>IF(N49="","",IFERROR(VLOOKUP(N49,'Configurações'!$A$4:$B$7,2,FALSE),0))</f>
        <v/>
      </c>
      <c r="P49" s="12">
        <f>IF(A49="","",IFERROR(J49*O49,0))</f>
        <v/>
      </c>
      <c r="Q49" s="14">
        <f>IF(OR(A49="",I49="",J49=""),"",IF(L49&lt;=0,"Pago",IF(TODAY()&gt;I49,"Em atraso","Pendente")))</f>
        <v/>
      </c>
      <c r="R49" s="15">
        <f>IF(OR(A49="",I49="",J49="",L49&lt;=0),"",IF(TODAY()&gt;I49,TODAY()-I49,0))</f>
        <v/>
      </c>
      <c r="S49" s="4" t="n"/>
      <c r="T49" s="5" t="n"/>
    </row>
    <row r="50">
      <c r="A50" s="4" t="n"/>
      <c r="B50" s="5" t="n"/>
      <c r="C50" s="4" t="n"/>
      <c r="D50" s="4" t="n"/>
      <c r="E50" s="5" t="n"/>
      <c r="F50" s="4" t="n"/>
      <c r="G50" s="4" t="n"/>
      <c r="H50" s="6" t="n"/>
      <c r="I50" s="6" t="n"/>
      <c r="J50" s="7" t="n"/>
      <c r="K50" s="7" t="n"/>
      <c r="L50" s="8">
        <f>IF(A50="","",IFERROR(J50-K50,0))</f>
        <v/>
      </c>
      <c r="M50" s="4" t="n"/>
      <c r="N50" s="4" t="n"/>
      <c r="O50" s="9">
        <f>IF(N50="","",IFERROR(VLOOKUP(N50,'Configurações'!$A$4:$B$7,2,FALSE),0))</f>
        <v/>
      </c>
      <c r="P50" s="8">
        <f>IF(A50="","",IFERROR(J50*O50,0))</f>
        <v/>
      </c>
      <c r="Q50" s="10">
        <f>IF(OR(A50="",I50="",J50=""),"",IF(L50&lt;=0,"Pago",IF(TODAY()&gt;I50,"Em atraso","Pendente")))</f>
        <v/>
      </c>
      <c r="R50" s="11">
        <f>IF(OR(A50="",I50="",J50="",L50&lt;=0),"",IF(TODAY()&gt;I50,TODAY()-I50,0))</f>
        <v/>
      </c>
      <c r="S50" s="4" t="n"/>
      <c r="T50" s="5" t="n"/>
    </row>
    <row r="51">
      <c r="A51" s="4" t="n"/>
      <c r="B51" s="5" t="n"/>
      <c r="C51" s="4" t="n"/>
      <c r="D51" s="4" t="n"/>
      <c r="E51" s="5" t="n"/>
      <c r="F51" s="4" t="n"/>
      <c r="G51" s="4" t="n"/>
      <c r="H51" s="6" t="n"/>
      <c r="I51" s="6" t="n"/>
      <c r="J51" s="7" t="n"/>
      <c r="K51" s="7" t="n"/>
      <c r="L51" s="12">
        <f>IF(A51="","",IFERROR(J51-K51,0))</f>
        <v/>
      </c>
      <c r="M51" s="4" t="n"/>
      <c r="N51" s="4" t="n"/>
      <c r="O51" s="13">
        <f>IF(N51="","",IFERROR(VLOOKUP(N51,'Configurações'!$A$4:$B$7,2,FALSE),0))</f>
        <v/>
      </c>
      <c r="P51" s="12">
        <f>IF(A51="","",IFERROR(J51*O51,0))</f>
        <v/>
      </c>
      <c r="Q51" s="14">
        <f>IF(OR(A51="",I51="",J51=""),"",IF(L51&lt;=0,"Pago",IF(TODAY()&gt;I51,"Em atraso","Pendente")))</f>
        <v/>
      </c>
      <c r="R51" s="15">
        <f>IF(OR(A51="",I51="",J51="",L51&lt;=0),"",IF(TODAY()&gt;I51,TODAY()-I51,0))</f>
        <v/>
      </c>
      <c r="S51" s="4" t="n"/>
      <c r="T51" s="5" t="n"/>
    </row>
    <row r="52">
      <c r="A52" s="4" t="n"/>
      <c r="B52" s="5" t="n"/>
      <c r="C52" s="4" t="n"/>
      <c r="D52" s="4" t="n"/>
      <c r="E52" s="5" t="n"/>
      <c r="F52" s="4" t="n"/>
      <c r="G52" s="4" t="n"/>
      <c r="H52" s="6" t="n"/>
      <c r="I52" s="6" t="n"/>
      <c r="J52" s="7" t="n"/>
      <c r="K52" s="7" t="n"/>
      <c r="L52" s="8">
        <f>IF(A52="","",IFERROR(J52-K52,0))</f>
        <v/>
      </c>
      <c r="M52" s="4" t="n"/>
      <c r="N52" s="4" t="n"/>
      <c r="O52" s="9">
        <f>IF(N52="","",IFERROR(VLOOKUP(N52,'Configurações'!$A$4:$B$7,2,FALSE),0))</f>
        <v/>
      </c>
      <c r="P52" s="8">
        <f>IF(A52="","",IFERROR(J52*O52,0))</f>
        <v/>
      </c>
      <c r="Q52" s="10">
        <f>IF(OR(A52="",I52="",J52=""),"",IF(L52&lt;=0,"Pago",IF(TODAY()&gt;I52,"Em atraso","Pendente")))</f>
        <v/>
      </c>
      <c r="R52" s="11">
        <f>IF(OR(A52="",I52="",J52="",L52&lt;=0),"",IF(TODAY()&gt;I52,TODAY()-I52,0))</f>
        <v/>
      </c>
      <c r="S52" s="4" t="n"/>
      <c r="T52" s="5" t="n"/>
    </row>
    <row r="53">
      <c r="A53" s="4" t="n"/>
      <c r="B53" s="5" t="n"/>
      <c r="C53" s="4" t="n"/>
      <c r="D53" s="4" t="n"/>
      <c r="E53" s="5" t="n"/>
      <c r="F53" s="4" t="n"/>
      <c r="G53" s="4" t="n"/>
      <c r="H53" s="6" t="n"/>
      <c r="I53" s="6" t="n"/>
      <c r="J53" s="7" t="n"/>
      <c r="K53" s="7" t="n"/>
      <c r="L53" s="12">
        <f>IF(A53="","",IFERROR(J53-K53,0))</f>
        <v/>
      </c>
      <c r="M53" s="4" t="n"/>
      <c r="N53" s="4" t="n"/>
      <c r="O53" s="13">
        <f>IF(N53="","",IFERROR(VLOOKUP(N53,'Configurações'!$A$4:$B$7,2,FALSE),0))</f>
        <v/>
      </c>
      <c r="P53" s="12">
        <f>IF(A53="","",IFERROR(J53*O53,0))</f>
        <v/>
      </c>
      <c r="Q53" s="14">
        <f>IF(OR(A53="",I53="",J53=""),"",IF(L53&lt;=0,"Pago",IF(TODAY()&gt;I53,"Em atraso","Pendente")))</f>
        <v/>
      </c>
      <c r="R53" s="15">
        <f>IF(OR(A53="",I53="",J53="",L53&lt;=0),"",IF(TODAY()&gt;I53,TODAY()-I53,0))</f>
        <v/>
      </c>
      <c r="S53" s="4" t="n"/>
      <c r="T53" s="5" t="n"/>
    </row>
    <row r="54">
      <c r="A54" s="4" t="n"/>
      <c r="B54" s="5" t="n"/>
      <c r="C54" s="4" t="n"/>
      <c r="D54" s="4" t="n"/>
      <c r="E54" s="5" t="n"/>
      <c r="F54" s="4" t="n"/>
      <c r="G54" s="4" t="n"/>
      <c r="H54" s="6" t="n"/>
      <c r="I54" s="6" t="n"/>
      <c r="J54" s="7" t="n"/>
      <c r="K54" s="7" t="n"/>
      <c r="L54" s="8">
        <f>IF(A54="","",IFERROR(J54-K54,0))</f>
        <v/>
      </c>
      <c r="M54" s="4" t="n"/>
      <c r="N54" s="4" t="n"/>
      <c r="O54" s="9">
        <f>IF(N54="","",IFERROR(VLOOKUP(N54,'Configurações'!$A$4:$B$7,2,FALSE),0))</f>
        <v/>
      </c>
      <c r="P54" s="8">
        <f>IF(A54="","",IFERROR(J54*O54,0))</f>
        <v/>
      </c>
      <c r="Q54" s="10">
        <f>IF(OR(A54="",I54="",J54=""),"",IF(L54&lt;=0,"Pago",IF(TODAY()&gt;I54,"Em atraso","Pendente")))</f>
        <v/>
      </c>
      <c r="R54" s="11">
        <f>IF(OR(A54="",I54="",J54="",L54&lt;=0),"",IF(TODAY()&gt;I54,TODAY()-I54,0))</f>
        <v/>
      </c>
      <c r="S54" s="4" t="n"/>
      <c r="T54" s="5" t="n"/>
    </row>
    <row r="55">
      <c r="A55" s="4" t="n"/>
      <c r="B55" s="5" t="n"/>
      <c r="C55" s="4" t="n"/>
      <c r="D55" s="4" t="n"/>
      <c r="E55" s="5" t="n"/>
      <c r="F55" s="4" t="n"/>
      <c r="G55" s="4" t="n"/>
      <c r="H55" s="6" t="n"/>
      <c r="I55" s="6" t="n"/>
      <c r="J55" s="7" t="n"/>
      <c r="K55" s="7" t="n"/>
      <c r="L55" s="12">
        <f>IF(A55="","",IFERROR(J55-K55,0))</f>
        <v/>
      </c>
      <c r="M55" s="4" t="n"/>
      <c r="N55" s="4" t="n"/>
      <c r="O55" s="13">
        <f>IF(N55="","",IFERROR(VLOOKUP(N55,'Configurações'!$A$4:$B$7,2,FALSE),0))</f>
        <v/>
      </c>
      <c r="P55" s="12">
        <f>IF(A55="","",IFERROR(J55*O55,0))</f>
        <v/>
      </c>
      <c r="Q55" s="14">
        <f>IF(OR(A55="",I55="",J55=""),"",IF(L55&lt;=0,"Pago",IF(TODAY()&gt;I55,"Em atraso","Pendente")))</f>
        <v/>
      </c>
      <c r="R55" s="15">
        <f>IF(OR(A55="",I55="",J55="",L55&lt;=0),"",IF(TODAY()&gt;I55,TODAY()-I55,0))</f>
        <v/>
      </c>
      <c r="S55" s="4" t="n"/>
      <c r="T55" s="5" t="n"/>
    </row>
    <row r="56">
      <c r="A56" s="4" t="n"/>
      <c r="B56" s="5" t="n"/>
      <c r="C56" s="4" t="n"/>
      <c r="D56" s="4" t="n"/>
      <c r="E56" s="5" t="n"/>
      <c r="F56" s="4" t="n"/>
      <c r="G56" s="4" t="n"/>
      <c r="H56" s="6" t="n"/>
      <c r="I56" s="6" t="n"/>
      <c r="J56" s="7" t="n"/>
      <c r="K56" s="7" t="n"/>
      <c r="L56" s="8">
        <f>IF(A56="","",IFERROR(J56-K56,0))</f>
        <v/>
      </c>
      <c r="M56" s="4" t="n"/>
      <c r="N56" s="4" t="n"/>
      <c r="O56" s="9">
        <f>IF(N56="","",IFERROR(VLOOKUP(N56,'Configurações'!$A$4:$B$7,2,FALSE),0))</f>
        <v/>
      </c>
      <c r="P56" s="8">
        <f>IF(A56="","",IFERROR(J56*O56,0))</f>
        <v/>
      </c>
      <c r="Q56" s="10">
        <f>IF(OR(A56="",I56="",J56=""),"",IF(L56&lt;=0,"Pago",IF(TODAY()&gt;I56,"Em atraso","Pendente")))</f>
        <v/>
      </c>
      <c r="R56" s="11">
        <f>IF(OR(A56="",I56="",J56="",L56&lt;=0),"",IF(TODAY()&gt;I56,TODAY()-I56,0))</f>
        <v/>
      </c>
      <c r="S56" s="4" t="n"/>
      <c r="T56" s="5" t="n"/>
    </row>
    <row r="57">
      <c r="A57" s="4" t="n"/>
      <c r="B57" s="5" t="n"/>
      <c r="C57" s="4" t="n"/>
      <c r="D57" s="4" t="n"/>
      <c r="E57" s="5" t="n"/>
      <c r="F57" s="4" t="n"/>
      <c r="G57" s="4" t="n"/>
      <c r="H57" s="6" t="n"/>
      <c r="I57" s="6" t="n"/>
      <c r="J57" s="7" t="n"/>
      <c r="K57" s="7" t="n"/>
      <c r="L57" s="12">
        <f>IF(A57="","",IFERROR(J57-K57,0))</f>
        <v/>
      </c>
      <c r="M57" s="4" t="n"/>
      <c r="N57" s="4" t="n"/>
      <c r="O57" s="13">
        <f>IF(N57="","",IFERROR(VLOOKUP(N57,'Configurações'!$A$4:$B$7,2,FALSE),0))</f>
        <v/>
      </c>
      <c r="P57" s="12">
        <f>IF(A57="","",IFERROR(J57*O57,0))</f>
        <v/>
      </c>
      <c r="Q57" s="14">
        <f>IF(OR(A57="",I57="",J57=""),"",IF(L57&lt;=0,"Pago",IF(TODAY()&gt;I57,"Em atraso","Pendente")))</f>
        <v/>
      </c>
      <c r="R57" s="15">
        <f>IF(OR(A57="",I57="",J57="",L57&lt;=0),"",IF(TODAY()&gt;I57,TODAY()-I57,0))</f>
        <v/>
      </c>
      <c r="S57" s="4" t="n"/>
      <c r="T57" s="5" t="n"/>
    </row>
    <row r="58">
      <c r="A58" s="4" t="n"/>
      <c r="B58" s="5" t="n"/>
      <c r="C58" s="4" t="n"/>
      <c r="D58" s="4" t="n"/>
      <c r="E58" s="5" t="n"/>
      <c r="F58" s="4" t="n"/>
      <c r="G58" s="4" t="n"/>
      <c r="H58" s="6" t="n"/>
      <c r="I58" s="6" t="n"/>
      <c r="J58" s="7" t="n"/>
      <c r="K58" s="7" t="n"/>
      <c r="L58" s="8">
        <f>IF(A58="","",IFERROR(J58-K58,0))</f>
        <v/>
      </c>
      <c r="M58" s="4" t="n"/>
      <c r="N58" s="4" t="n"/>
      <c r="O58" s="9">
        <f>IF(N58="","",IFERROR(VLOOKUP(N58,'Configurações'!$A$4:$B$7,2,FALSE),0))</f>
        <v/>
      </c>
      <c r="P58" s="8">
        <f>IF(A58="","",IFERROR(J58*O58,0))</f>
        <v/>
      </c>
      <c r="Q58" s="10">
        <f>IF(OR(A58="",I58="",J58=""),"",IF(L58&lt;=0,"Pago",IF(TODAY()&gt;I58,"Em atraso","Pendente")))</f>
        <v/>
      </c>
      <c r="R58" s="11">
        <f>IF(OR(A58="",I58="",J58="",L58&lt;=0),"",IF(TODAY()&gt;I58,TODAY()-I58,0))</f>
        <v/>
      </c>
      <c r="S58" s="4" t="n"/>
      <c r="T58" s="5" t="n"/>
    </row>
    <row r="59">
      <c r="A59" s="4" t="n"/>
      <c r="B59" s="5" t="n"/>
      <c r="C59" s="4" t="n"/>
      <c r="D59" s="4" t="n"/>
      <c r="E59" s="5" t="n"/>
      <c r="F59" s="4" t="n"/>
      <c r="G59" s="4" t="n"/>
      <c r="H59" s="6" t="n"/>
      <c r="I59" s="6" t="n"/>
      <c r="J59" s="7" t="n"/>
      <c r="K59" s="7" t="n"/>
      <c r="L59" s="12">
        <f>IF(A59="","",IFERROR(J59-K59,0))</f>
        <v/>
      </c>
      <c r="M59" s="4" t="n"/>
      <c r="N59" s="4" t="n"/>
      <c r="O59" s="13">
        <f>IF(N59="","",IFERROR(VLOOKUP(N59,'Configurações'!$A$4:$B$7,2,FALSE),0))</f>
        <v/>
      </c>
      <c r="P59" s="12">
        <f>IF(A59="","",IFERROR(J59*O59,0))</f>
        <v/>
      </c>
      <c r="Q59" s="14">
        <f>IF(OR(A59="",I59="",J59=""),"",IF(L59&lt;=0,"Pago",IF(TODAY()&gt;I59,"Em atraso","Pendente")))</f>
        <v/>
      </c>
      <c r="R59" s="15">
        <f>IF(OR(A59="",I59="",J59="",L59&lt;=0),"",IF(TODAY()&gt;I59,TODAY()-I59,0))</f>
        <v/>
      </c>
      <c r="S59" s="4" t="n"/>
      <c r="T59" s="5" t="n"/>
    </row>
    <row r="60">
      <c r="A60" s="4" t="n"/>
      <c r="B60" s="5" t="n"/>
      <c r="C60" s="4" t="n"/>
      <c r="D60" s="4" t="n"/>
      <c r="E60" s="5" t="n"/>
      <c r="F60" s="4" t="n"/>
      <c r="G60" s="4" t="n"/>
      <c r="H60" s="6" t="n"/>
      <c r="I60" s="6" t="n"/>
      <c r="J60" s="7" t="n"/>
      <c r="K60" s="7" t="n"/>
      <c r="L60" s="8">
        <f>IF(A60="","",IFERROR(J60-K60,0))</f>
        <v/>
      </c>
      <c r="M60" s="4" t="n"/>
      <c r="N60" s="4" t="n"/>
      <c r="O60" s="9">
        <f>IF(N60="","",IFERROR(VLOOKUP(N60,'Configurações'!$A$4:$B$7,2,FALSE),0))</f>
        <v/>
      </c>
      <c r="P60" s="8">
        <f>IF(A60="","",IFERROR(J60*O60,0))</f>
        <v/>
      </c>
      <c r="Q60" s="10">
        <f>IF(OR(A60="",I60="",J60=""),"",IF(L60&lt;=0,"Pago",IF(TODAY()&gt;I60,"Em atraso","Pendente")))</f>
        <v/>
      </c>
      <c r="R60" s="11">
        <f>IF(OR(A60="",I60="",J60="",L60&lt;=0),"",IF(TODAY()&gt;I60,TODAY()-I60,0))</f>
        <v/>
      </c>
      <c r="S60" s="4" t="n"/>
      <c r="T60" s="5" t="n"/>
    </row>
    <row r="61">
      <c r="A61" s="4" t="n"/>
      <c r="B61" s="5" t="n"/>
      <c r="C61" s="4" t="n"/>
      <c r="D61" s="4" t="n"/>
      <c r="E61" s="5" t="n"/>
      <c r="F61" s="4" t="n"/>
      <c r="G61" s="4" t="n"/>
      <c r="H61" s="6" t="n"/>
      <c r="I61" s="6" t="n"/>
      <c r="J61" s="7" t="n"/>
      <c r="K61" s="7" t="n"/>
      <c r="L61" s="12">
        <f>IF(A61="","",IFERROR(J61-K61,0))</f>
        <v/>
      </c>
      <c r="M61" s="4" t="n"/>
      <c r="N61" s="4" t="n"/>
      <c r="O61" s="13">
        <f>IF(N61="","",IFERROR(VLOOKUP(N61,'Configurações'!$A$4:$B$7,2,FALSE),0))</f>
        <v/>
      </c>
      <c r="P61" s="12">
        <f>IF(A61="","",IFERROR(J61*O61,0))</f>
        <v/>
      </c>
      <c r="Q61" s="14">
        <f>IF(OR(A61="",I61="",J61=""),"",IF(L61&lt;=0,"Pago",IF(TODAY()&gt;I61,"Em atraso","Pendente")))</f>
        <v/>
      </c>
      <c r="R61" s="15">
        <f>IF(OR(A61="",I61="",J61="",L61&lt;=0),"",IF(TODAY()&gt;I61,TODAY()-I61,0))</f>
        <v/>
      </c>
      <c r="S61" s="4" t="n"/>
      <c r="T61" s="5" t="n"/>
    </row>
    <row r="62">
      <c r="A62" s="4" t="n"/>
      <c r="B62" s="5" t="n"/>
      <c r="C62" s="4" t="n"/>
      <c r="D62" s="4" t="n"/>
      <c r="E62" s="5" t="n"/>
      <c r="F62" s="4" t="n"/>
      <c r="G62" s="4" t="n"/>
      <c r="H62" s="6" t="n"/>
      <c r="I62" s="6" t="n"/>
      <c r="J62" s="7" t="n"/>
      <c r="K62" s="7" t="n"/>
      <c r="L62" s="8">
        <f>IF(A62="","",IFERROR(J62-K62,0))</f>
        <v/>
      </c>
      <c r="M62" s="4" t="n"/>
      <c r="N62" s="4" t="n"/>
      <c r="O62" s="9">
        <f>IF(N62="","",IFERROR(VLOOKUP(N62,'Configurações'!$A$4:$B$7,2,FALSE),0))</f>
        <v/>
      </c>
      <c r="P62" s="8">
        <f>IF(A62="","",IFERROR(J62*O62,0))</f>
        <v/>
      </c>
      <c r="Q62" s="10">
        <f>IF(OR(A62="",I62="",J62=""),"",IF(L62&lt;=0,"Pago",IF(TODAY()&gt;I62,"Em atraso","Pendente")))</f>
        <v/>
      </c>
      <c r="R62" s="11">
        <f>IF(OR(A62="",I62="",J62="",L62&lt;=0),"",IF(TODAY()&gt;I62,TODAY()-I62,0))</f>
        <v/>
      </c>
      <c r="S62" s="4" t="n"/>
      <c r="T62" s="5" t="n"/>
    </row>
    <row r="63">
      <c r="A63" s="4" t="n"/>
      <c r="B63" s="5" t="n"/>
      <c r="C63" s="4" t="n"/>
      <c r="D63" s="4" t="n"/>
      <c r="E63" s="5" t="n"/>
      <c r="F63" s="4" t="n"/>
      <c r="G63" s="4" t="n"/>
      <c r="H63" s="6" t="n"/>
      <c r="I63" s="6" t="n"/>
      <c r="J63" s="7" t="n"/>
      <c r="K63" s="7" t="n"/>
      <c r="L63" s="12">
        <f>IF(A63="","",IFERROR(J63-K63,0))</f>
        <v/>
      </c>
      <c r="M63" s="4" t="n"/>
      <c r="N63" s="4" t="n"/>
      <c r="O63" s="13">
        <f>IF(N63="","",IFERROR(VLOOKUP(N63,'Configurações'!$A$4:$B$7,2,FALSE),0))</f>
        <v/>
      </c>
      <c r="P63" s="12">
        <f>IF(A63="","",IFERROR(J63*O63,0))</f>
        <v/>
      </c>
      <c r="Q63" s="14">
        <f>IF(OR(A63="",I63="",J63=""),"",IF(L63&lt;=0,"Pago",IF(TODAY()&gt;I63,"Em atraso","Pendente")))</f>
        <v/>
      </c>
      <c r="R63" s="15">
        <f>IF(OR(A63="",I63="",J63="",L63&lt;=0),"",IF(TODAY()&gt;I63,TODAY()-I63,0))</f>
        <v/>
      </c>
      <c r="S63" s="4" t="n"/>
      <c r="T63" s="5" t="n"/>
    </row>
    <row r="64">
      <c r="A64" s="4" t="n"/>
      <c r="B64" s="5" t="n"/>
      <c r="C64" s="4" t="n"/>
      <c r="D64" s="4" t="n"/>
      <c r="E64" s="5" t="n"/>
      <c r="F64" s="4" t="n"/>
      <c r="G64" s="4" t="n"/>
      <c r="H64" s="6" t="n"/>
      <c r="I64" s="6" t="n"/>
      <c r="J64" s="7" t="n"/>
      <c r="K64" s="7" t="n"/>
      <c r="L64" s="8">
        <f>IF(A64="","",IFERROR(J64-K64,0))</f>
        <v/>
      </c>
      <c r="M64" s="4" t="n"/>
      <c r="N64" s="4" t="n"/>
      <c r="O64" s="9">
        <f>IF(N64="","",IFERROR(VLOOKUP(N64,'Configurações'!$A$4:$B$7,2,FALSE),0))</f>
        <v/>
      </c>
      <c r="P64" s="8">
        <f>IF(A64="","",IFERROR(J64*O64,0))</f>
        <v/>
      </c>
      <c r="Q64" s="10">
        <f>IF(OR(A64="",I64="",J64=""),"",IF(L64&lt;=0,"Pago",IF(TODAY()&gt;I64,"Em atraso","Pendente")))</f>
        <v/>
      </c>
      <c r="R64" s="11">
        <f>IF(OR(A64="",I64="",J64="",L64&lt;=0),"",IF(TODAY()&gt;I64,TODAY()-I64,0))</f>
        <v/>
      </c>
      <c r="S64" s="4" t="n"/>
      <c r="T64" s="5" t="n"/>
    </row>
    <row r="65">
      <c r="A65" s="4" t="n"/>
      <c r="B65" s="5" t="n"/>
      <c r="C65" s="4" t="n"/>
      <c r="D65" s="4" t="n"/>
      <c r="E65" s="5" t="n"/>
      <c r="F65" s="4" t="n"/>
      <c r="G65" s="4" t="n"/>
      <c r="H65" s="6" t="n"/>
      <c r="I65" s="6" t="n"/>
      <c r="J65" s="7" t="n"/>
      <c r="K65" s="7" t="n"/>
      <c r="L65" s="12">
        <f>IF(A65="","",IFERROR(J65-K65,0))</f>
        <v/>
      </c>
      <c r="M65" s="4" t="n"/>
      <c r="N65" s="4" t="n"/>
      <c r="O65" s="13">
        <f>IF(N65="","",IFERROR(VLOOKUP(N65,'Configurações'!$A$4:$B$7,2,FALSE),0))</f>
        <v/>
      </c>
      <c r="P65" s="12">
        <f>IF(A65="","",IFERROR(J65*O65,0))</f>
        <v/>
      </c>
      <c r="Q65" s="14">
        <f>IF(OR(A65="",I65="",J65=""),"",IF(L65&lt;=0,"Pago",IF(TODAY()&gt;I65,"Em atraso","Pendente")))</f>
        <v/>
      </c>
      <c r="R65" s="15">
        <f>IF(OR(A65="",I65="",J65="",L65&lt;=0),"",IF(TODAY()&gt;I65,TODAY()-I65,0))</f>
        <v/>
      </c>
      <c r="S65" s="4" t="n"/>
      <c r="T65" s="5" t="n"/>
    </row>
    <row r="66">
      <c r="A66" s="4" t="n"/>
      <c r="B66" s="5" t="n"/>
      <c r="C66" s="4" t="n"/>
      <c r="D66" s="4" t="n"/>
      <c r="E66" s="5" t="n"/>
      <c r="F66" s="4" t="n"/>
      <c r="G66" s="4" t="n"/>
      <c r="H66" s="6" t="n"/>
      <c r="I66" s="6" t="n"/>
      <c r="J66" s="7" t="n"/>
      <c r="K66" s="7" t="n"/>
      <c r="L66" s="8">
        <f>IF(A66="","",IFERROR(J66-K66,0))</f>
        <v/>
      </c>
      <c r="M66" s="4" t="n"/>
      <c r="N66" s="4" t="n"/>
      <c r="O66" s="9">
        <f>IF(N66="","",IFERROR(VLOOKUP(N66,'Configurações'!$A$4:$B$7,2,FALSE),0))</f>
        <v/>
      </c>
      <c r="P66" s="8">
        <f>IF(A66="","",IFERROR(J66*O66,0))</f>
        <v/>
      </c>
      <c r="Q66" s="10">
        <f>IF(OR(A66="",I66="",J66=""),"",IF(L66&lt;=0,"Pago",IF(TODAY()&gt;I66,"Em atraso","Pendente")))</f>
        <v/>
      </c>
      <c r="R66" s="11">
        <f>IF(OR(A66="",I66="",J66="",L66&lt;=0),"",IF(TODAY()&gt;I66,TODAY()-I66,0))</f>
        <v/>
      </c>
      <c r="S66" s="4" t="n"/>
      <c r="T66" s="5" t="n"/>
    </row>
    <row r="67">
      <c r="A67" s="4" t="n"/>
      <c r="B67" s="5" t="n"/>
      <c r="C67" s="4" t="n"/>
      <c r="D67" s="4" t="n"/>
      <c r="E67" s="5" t="n"/>
      <c r="F67" s="4" t="n"/>
      <c r="G67" s="4" t="n"/>
      <c r="H67" s="6" t="n"/>
      <c r="I67" s="6" t="n"/>
      <c r="J67" s="7" t="n"/>
      <c r="K67" s="7" t="n"/>
      <c r="L67" s="12">
        <f>IF(A67="","",IFERROR(J67-K67,0))</f>
        <v/>
      </c>
      <c r="M67" s="4" t="n"/>
      <c r="N67" s="4" t="n"/>
      <c r="O67" s="13">
        <f>IF(N67="","",IFERROR(VLOOKUP(N67,'Configurações'!$A$4:$B$7,2,FALSE),0))</f>
        <v/>
      </c>
      <c r="P67" s="12">
        <f>IF(A67="","",IFERROR(J67*O67,0))</f>
        <v/>
      </c>
      <c r="Q67" s="14">
        <f>IF(OR(A67="",I67="",J67=""),"",IF(L67&lt;=0,"Pago",IF(TODAY()&gt;I67,"Em atraso","Pendente")))</f>
        <v/>
      </c>
      <c r="R67" s="15">
        <f>IF(OR(A67="",I67="",J67="",L67&lt;=0),"",IF(TODAY()&gt;I67,TODAY()-I67,0))</f>
        <v/>
      </c>
      <c r="S67" s="4" t="n"/>
      <c r="T67" s="5" t="n"/>
    </row>
    <row r="68">
      <c r="A68" s="4" t="n"/>
      <c r="B68" s="5" t="n"/>
      <c r="C68" s="4" t="n"/>
      <c r="D68" s="4" t="n"/>
      <c r="E68" s="5" t="n"/>
      <c r="F68" s="4" t="n"/>
      <c r="G68" s="4" t="n"/>
      <c r="H68" s="6" t="n"/>
      <c r="I68" s="6" t="n"/>
      <c r="J68" s="7" t="n"/>
      <c r="K68" s="7" t="n"/>
      <c r="L68" s="8">
        <f>IF(A68="","",IFERROR(J68-K68,0))</f>
        <v/>
      </c>
      <c r="M68" s="4" t="n"/>
      <c r="N68" s="4" t="n"/>
      <c r="O68" s="9">
        <f>IF(N68="","",IFERROR(VLOOKUP(N68,'Configurações'!$A$4:$B$7,2,FALSE),0))</f>
        <v/>
      </c>
      <c r="P68" s="8">
        <f>IF(A68="","",IFERROR(J68*O68,0))</f>
        <v/>
      </c>
      <c r="Q68" s="10">
        <f>IF(OR(A68="",I68="",J68=""),"",IF(L68&lt;=0,"Pago",IF(TODAY()&gt;I68,"Em atraso","Pendente")))</f>
        <v/>
      </c>
      <c r="R68" s="11">
        <f>IF(OR(A68="",I68="",J68="",L68&lt;=0),"",IF(TODAY()&gt;I68,TODAY()-I68,0))</f>
        <v/>
      </c>
      <c r="S68" s="4" t="n"/>
      <c r="T68" s="5" t="n"/>
    </row>
    <row r="69">
      <c r="A69" s="4" t="n"/>
      <c r="B69" s="5" t="n"/>
      <c r="C69" s="4" t="n"/>
      <c r="D69" s="4" t="n"/>
      <c r="E69" s="5" t="n"/>
      <c r="F69" s="4" t="n"/>
      <c r="G69" s="4" t="n"/>
      <c r="H69" s="6" t="n"/>
      <c r="I69" s="6" t="n"/>
      <c r="J69" s="7" t="n"/>
      <c r="K69" s="7" t="n"/>
      <c r="L69" s="12">
        <f>IF(A69="","",IFERROR(J69-K69,0))</f>
        <v/>
      </c>
      <c r="M69" s="4" t="n"/>
      <c r="N69" s="4" t="n"/>
      <c r="O69" s="13">
        <f>IF(N69="","",IFERROR(VLOOKUP(N69,'Configurações'!$A$4:$B$7,2,FALSE),0))</f>
        <v/>
      </c>
      <c r="P69" s="12">
        <f>IF(A69="","",IFERROR(J69*O69,0))</f>
        <v/>
      </c>
      <c r="Q69" s="14">
        <f>IF(OR(A69="",I69="",J69=""),"",IF(L69&lt;=0,"Pago",IF(TODAY()&gt;I69,"Em atraso","Pendente")))</f>
        <v/>
      </c>
      <c r="R69" s="15">
        <f>IF(OR(A69="",I69="",J69="",L69&lt;=0),"",IF(TODAY()&gt;I69,TODAY()-I69,0))</f>
        <v/>
      </c>
      <c r="S69" s="4" t="n"/>
      <c r="T69" s="5" t="n"/>
    </row>
    <row r="70">
      <c r="A70" s="4" t="n"/>
      <c r="B70" s="5" t="n"/>
      <c r="C70" s="4" t="n"/>
      <c r="D70" s="4" t="n"/>
      <c r="E70" s="5" t="n"/>
      <c r="F70" s="4" t="n"/>
      <c r="G70" s="4" t="n"/>
      <c r="H70" s="6" t="n"/>
      <c r="I70" s="6" t="n"/>
      <c r="J70" s="7" t="n"/>
      <c r="K70" s="7" t="n"/>
      <c r="L70" s="8">
        <f>IF(A70="","",IFERROR(J70-K70,0))</f>
        <v/>
      </c>
      <c r="M70" s="4" t="n"/>
      <c r="N70" s="4" t="n"/>
      <c r="O70" s="9">
        <f>IF(N70="","",IFERROR(VLOOKUP(N70,'Configurações'!$A$4:$B$7,2,FALSE),0))</f>
        <v/>
      </c>
      <c r="P70" s="8">
        <f>IF(A70="","",IFERROR(J70*O70,0))</f>
        <v/>
      </c>
      <c r="Q70" s="10">
        <f>IF(OR(A70="",I70="",J70=""),"",IF(L70&lt;=0,"Pago",IF(TODAY()&gt;I70,"Em atraso","Pendente")))</f>
        <v/>
      </c>
      <c r="R70" s="11">
        <f>IF(OR(A70="",I70="",J70="",L70&lt;=0),"",IF(TODAY()&gt;I70,TODAY()-I70,0))</f>
        <v/>
      </c>
      <c r="S70" s="4" t="n"/>
      <c r="T70" s="5" t="n"/>
    </row>
    <row r="71">
      <c r="A71" s="4" t="n"/>
      <c r="B71" s="5" t="n"/>
      <c r="C71" s="4" t="n"/>
      <c r="D71" s="4" t="n"/>
      <c r="E71" s="5" t="n"/>
      <c r="F71" s="4" t="n"/>
      <c r="G71" s="4" t="n"/>
      <c r="H71" s="6" t="n"/>
      <c r="I71" s="6" t="n"/>
      <c r="J71" s="7" t="n"/>
      <c r="K71" s="7" t="n"/>
      <c r="L71" s="12">
        <f>IF(A71="","",IFERROR(J71-K71,0))</f>
        <v/>
      </c>
      <c r="M71" s="4" t="n"/>
      <c r="N71" s="4" t="n"/>
      <c r="O71" s="13">
        <f>IF(N71="","",IFERROR(VLOOKUP(N71,'Configurações'!$A$4:$B$7,2,FALSE),0))</f>
        <v/>
      </c>
      <c r="P71" s="12">
        <f>IF(A71="","",IFERROR(J71*O71,0))</f>
        <v/>
      </c>
      <c r="Q71" s="14">
        <f>IF(OR(A71="",I71="",J71=""),"",IF(L71&lt;=0,"Pago",IF(TODAY()&gt;I71,"Em atraso","Pendente")))</f>
        <v/>
      </c>
      <c r="R71" s="15">
        <f>IF(OR(A71="",I71="",J71="",L71&lt;=0),"",IF(TODAY()&gt;I71,TODAY()-I71,0))</f>
        <v/>
      </c>
      <c r="S71" s="4" t="n"/>
      <c r="T71" s="5" t="n"/>
    </row>
    <row r="72">
      <c r="A72" s="4" t="n"/>
      <c r="B72" s="5" t="n"/>
      <c r="C72" s="4" t="n"/>
      <c r="D72" s="4" t="n"/>
      <c r="E72" s="5" t="n"/>
      <c r="F72" s="4" t="n"/>
      <c r="G72" s="4" t="n"/>
      <c r="H72" s="6" t="n"/>
      <c r="I72" s="6" t="n"/>
      <c r="J72" s="7" t="n"/>
      <c r="K72" s="7" t="n"/>
      <c r="L72" s="8">
        <f>IF(A72="","",IFERROR(J72-K72,0))</f>
        <v/>
      </c>
      <c r="M72" s="4" t="n"/>
      <c r="N72" s="4" t="n"/>
      <c r="O72" s="9">
        <f>IF(N72="","",IFERROR(VLOOKUP(N72,'Configurações'!$A$4:$B$7,2,FALSE),0))</f>
        <v/>
      </c>
      <c r="P72" s="8">
        <f>IF(A72="","",IFERROR(J72*O72,0))</f>
        <v/>
      </c>
      <c r="Q72" s="10">
        <f>IF(OR(A72="",I72="",J72=""),"",IF(L72&lt;=0,"Pago",IF(TODAY()&gt;I72,"Em atraso","Pendente")))</f>
        <v/>
      </c>
      <c r="R72" s="11">
        <f>IF(OR(A72="",I72="",J72="",L72&lt;=0),"",IF(TODAY()&gt;I72,TODAY()-I72,0))</f>
        <v/>
      </c>
      <c r="S72" s="4" t="n"/>
      <c r="T72" s="5" t="n"/>
    </row>
    <row r="73">
      <c r="A73" s="4" t="n"/>
      <c r="B73" s="5" t="n"/>
      <c r="C73" s="4" t="n"/>
      <c r="D73" s="4" t="n"/>
      <c r="E73" s="5" t="n"/>
      <c r="F73" s="4" t="n"/>
      <c r="G73" s="4" t="n"/>
      <c r="H73" s="6" t="n"/>
      <c r="I73" s="6" t="n"/>
      <c r="J73" s="7" t="n"/>
      <c r="K73" s="7" t="n"/>
      <c r="L73" s="12">
        <f>IF(A73="","",IFERROR(J73-K73,0))</f>
        <v/>
      </c>
      <c r="M73" s="4" t="n"/>
      <c r="N73" s="4" t="n"/>
      <c r="O73" s="13">
        <f>IF(N73="","",IFERROR(VLOOKUP(N73,'Configurações'!$A$4:$B$7,2,FALSE),0))</f>
        <v/>
      </c>
      <c r="P73" s="12">
        <f>IF(A73="","",IFERROR(J73*O73,0))</f>
        <v/>
      </c>
      <c r="Q73" s="14">
        <f>IF(OR(A73="",I73="",J73=""),"",IF(L73&lt;=0,"Pago",IF(TODAY()&gt;I73,"Em atraso","Pendente")))</f>
        <v/>
      </c>
      <c r="R73" s="15">
        <f>IF(OR(A73="",I73="",J73="",L73&lt;=0),"",IF(TODAY()&gt;I73,TODAY()-I73,0))</f>
        <v/>
      </c>
      <c r="S73" s="4" t="n"/>
      <c r="T73" s="5" t="n"/>
    </row>
    <row r="74">
      <c r="A74" s="4" t="n"/>
      <c r="B74" s="5" t="n"/>
      <c r="C74" s="4" t="n"/>
      <c r="D74" s="4" t="n"/>
      <c r="E74" s="5" t="n"/>
      <c r="F74" s="4" t="n"/>
      <c r="G74" s="4" t="n"/>
      <c r="H74" s="6" t="n"/>
      <c r="I74" s="6" t="n"/>
      <c r="J74" s="7" t="n"/>
      <c r="K74" s="7" t="n"/>
      <c r="L74" s="8">
        <f>IF(A74="","",IFERROR(J74-K74,0))</f>
        <v/>
      </c>
      <c r="M74" s="4" t="n"/>
      <c r="N74" s="4" t="n"/>
      <c r="O74" s="9">
        <f>IF(N74="","",IFERROR(VLOOKUP(N74,'Configurações'!$A$4:$B$7,2,FALSE),0))</f>
        <v/>
      </c>
      <c r="P74" s="8">
        <f>IF(A74="","",IFERROR(J74*O74,0))</f>
        <v/>
      </c>
      <c r="Q74" s="10">
        <f>IF(OR(A74="",I74="",J74=""),"",IF(L74&lt;=0,"Pago",IF(TODAY()&gt;I74,"Em atraso","Pendente")))</f>
        <v/>
      </c>
      <c r="R74" s="11">
        <f>IF(OR(A74="",I74="",J74="",L74&lt;=0),"",IF(TODAY()&gt;I74,TODAY()-I74,0))</f>
        <v/>
      </c>
      <c r="S74" s="4" t="n"/>
      <c r="T74" s="5" t="n"/>
    </row>
    <row r="75">
      <c r="A75" s="4" t="n"/>
      <c r="B75" s="5" t="n"/>
      <c r="C75" s="4" t="n"/>
      <c r="D75" s="4" t="n"/>
      <c r="E75" s="5" t="n"/>
      <c r="F75" s="4" t="n"/>
      <c r="G75" s="4" t="n"/>
      <c r="H75" s="6" t="n"/>
      <c r="I75" s="6" t="n"/>
      <c r="J75" s="7" t="n"/>
      <c r="K75" s="7" t="n"/>
      <c r="L75" s="12">
        <f>IF(A75="","",IFERROR(J75-K75,0))</f>
        <v/>
      </c>
      <c r="M75" s="4" t="n"/>
      <c r="N75" s="4" t="n"/>
      <c r="O75" s="13">
        <f>IF(N75="","",IFERROR(VLOOKUP(N75,'Configurações'!$A$4:$B$7,2,FALSE),0))</f>
        <v/>
      </c>
      <c r="P75" s="12">
        <f>IF(A75="","",IFERROR(J75*O75,0))</f>
        <v/>
      </c>
      <c r="Q75" s="14">
        <f>IF(OR(A75="",I75="",J75=""),"",IF(L75&lt;=0,"Pago",IF(TODAY()&gt;I75,"Em atraso","Pendente")))</f>
        <v/>
      </c>
      <c r="R75" s="15">
        <f>IF(OR(A75="",I75="",J75="",L75&lt;=0),"",IF(TODAY()&gt;I75,TODAY()-I75,0))</f>
        <v/>
      </c>
      <c r="S75" s="4" t="n"/>
      <c r="T75" s="5" t="n"/>
    </row>
    <row r="76">
      <c r="A76" s="4" t="n"/>
      <c r="B76" s="5" t="n"/>
      <c r="C76" s="4" t="n"/>
      <c r="D76" s="4" t="n"/>
      <c r="E76" s="5" t="n"/>
      <c r="F76" s="4" t="n"/>
      <c r="G76" s="4" t="n"/>
      <c r="H76" s="6" t="n"/>
      <c r="I76" s="6" t="n"/>
      <c r="J76" s="7" t="n"/>
      <c r="K76" s="7" t="n"/>
      <c r="L76" s="8">
        <f>IF(A76="","",IFERROR(J76-K76,0))</f>
        <v/>
      </c>
      <c r="M76" s="4" t="n"/>
      <c r="N76" s="4" t="n"/>
      <c r="O76" s="9">
        <f>IF(N76="","",IFERROR(VLOOKUP(N76,'Configurações'!$A$4:$B$7,2,FALSE),0))</f>
        <v/>
      </c>
      <c r="P76" s="8">
        <f>IF(A76="","",IFERROR(J76*O76,0))</f>
        <v/>
      </c>
      <c r="Q76" s="10">
        <f>IF(OR(A76="",I76="",J76=""),"",IF(L76&lt;=0,"Pago",IF(TODAY()&gt;I76,"Em atraso","Pendente")))</f>
        <v/>
      </c>
      <c r="R76" s="11">
        <f>IF(OR(A76="",I76="",J76="",L76&lt;=0),"",IF(TODAY()&gt;I76,TODAY()-I76,0))</f>
        <v/>
      </c>
      <c r="S76" s="4" t="n"/>
      <c r="T76" s="5" t="n"/>
    </row>
    <row r="77">
      <c r="A77" s="4" t="n"/>
      <c r="B77" s="5" t="n"/>
      <c r="C77" s="4" t="n"/>
      <c r="D77" s="4" t="n"/>
      <c r="E77" s="5" t="n"/>
      <c r="F77" s="4" t="n"/>
      <c r="G77" s="4" t="n"/>
      <c r="H77" s="6" t="n"/>
      <c r="I77" s="6" t="n"/>
      <c r="J77" s="7" t="n"/>
      <c r="K77" s="7" t="n"/>
      <c r="L77" s="12">
        <f>IF(A77="","",IFERROR(J77-K77,0))</f>
        <v/>
      </c>
      <c r="M77" s="4" t="n"/>
      <c r="N77" s="4" t="n"/>
      <c r="O77" s="13">
        <f>IF(N77="","",IFERROR(VLOOKUP(N77,'Configurações'!$A$4:$B$7,2,FALSE),0))</f>
        <v/>
      </c>
      <c r="P77" s="12">
        <f>IF(A77="","",IFERROR(J77*O77,0))</f>
        <v/>
      </c>
      <c r="Q77" s="14">
        <f>IF(OR(A77="",I77="",J77=""),"",IF(L77&lt;=0,"Pago",IF(TODAY()&gt;I77,"Em atraso","Pendente")))</f>
        <v/>
      </c>
      <c r="R77" s="15">
        <f>IF(OR(A77="",I77="",J77="",L77&lt;=0),"",IF(TODAY()&gt;I77,TODAY()-I77,0))</f>
        <v/>
      </c>
      <c r="S77" s="4" t="n"/>
      <c r="T77" s="5" t="n"/>
    </row>
    <row r="78">
      <c r="A78" s="4" t="n"/>
      <c r="B78" s="5" t="n"/>
      <c r="C78" s="4" t="n"/>
      <c r="D78" s="4" t="n"/>
      <c r="E78" s="5" t="n"/>
      <c r="F78" s="4" t="n"/>
      <c r="G78" s="4" t="n"/>
      <c r="H78" s="6" t="n"/>
      <c r="I78" s="6" t="n"/>
      <c r="J78" s="7" t="n"/>
      <c r="K78" s="7" t="n"/>
      <c r="L78" s="8">
        <f>IF(A78="","",IFERROR(J78-K78,0))</f>
        <v/>
      </c>
      <c r="M78" s="4" t="n"/>
      <c r="N78" s="4" t="n"/>
      <c r="O78" s="9">
        <f>IF(N78="","",IFERROR(VLOOKUP(N78,'Configurações'!$A$4:$B$7,2,FALSE),0))</f>
        <v/>
      </c>
      <c r="P78" s="8">
        <f>IF(A78="","",IFERROR(J78*O78,0))</f>
        <v/>
      </c>
      <c r="Q78" s="10">
        <f>IF(OR(A78="",I78="",J78=""),"",IF(L78&lt;=0,"Pago",IF(TODAY()&gt;I78,"Em atraso","Pendente")))</f>
        <v/>
      </c>
      <c r="R78" s="11">
        <f>IF(OR(A78="",I78="",J78="",L78&lt;=0),"",IF(TODAY()&gt;I78,TODAY()-I78,0))</f>
        <v/>
      </c>
      <c r="S78" s="4" t="n"/>
      <c r="T78" s="5" t="n"/>
    </row>
    <row r="79">
      <c r="A79" s="4" t="n"/>
      <c r="B79" s="5" t="n"/>
      <c r="C79" s="4" t="n"/>
      <c r="D79" s="4" t="n"/>
      <c r="E79" s="5" t="n"/>
      <c r="F79" s="4" t="n"/>
      <c r="G79" s="4" t="n"/>
      <c r="H79" s="6" t="n"/>
      <c r="I79" s="6" t="n"/>
      <c r="J79" s="7" t="n"/>
      <c r="K79" s="7" t="n"/>
      <c r="L79" s="12">
        <f>IF(A79="","",IFERROR(J79-K79,0))</f>
        <v/>
      </c>
      <c r="M79" s="4" t="n"/>
      <c r="N79" s="4" t="n"/>
      <c r="O79" s="13">
        <f>IF(N79="","",IFERROR(VLOOKUP(N79,'Configurações'!$A$4:$B$7,2,FALSE),0))</f>
        <v/>
      </c>
      <c r="P79" s="12">
        <f>IF(A79="","",IFERROR(J79*O79,0))</f>
        <v/>
      </c>
      <c r="Q79" s="14">
        <f>IF(OR(A79="",I79="",J79=""),"",IF(L79&lt;=0,"Pago",IF(TODAY()&gt;I79,"Em atraso","Pendente")))</f>
        <v/>
      </c>
      <c r="R79" s="15">
        <f>IF(OR(A79="",I79="",J79="",L79&lt;=0),"",IF(TODAY()&gt;I79,TODAY()-I79,0))</f>
        <v/>
      </c>
      <c r="S79" s="4" t="n"/>
      <c r="T79" s="5" t="n"/>
    </row>
    <row r="80">
      <c r="A80" s="4" t="n"/>
      <c r="B80" s="5" t="n"/>
      <c r="C80" s="4" t="n"/>
      <c r="D80" s="4" t="n"/>
      <c r="E80" s="5" t="n"/>
      <c r="F80" s="4" t="n"/>
      <c r="G80" s="4" t="n"/>
      <c r="H80" s="6" t="n"/>
      <c r="I80" s="6" t="n"/>
      <c r="J80" s="7" t="n"/>
      <c r="K80" s="7" t="n"/>
      <c r="L80" s="8">
        <f>IF(A80="","",IFERROR(J80-K80,0))</f>
        <v/>
      </c>
      <c r="M80" s="4" t="n"/>
      <c r="N80" s="4" t="n"/>
      <c r="O80" s="9">
        <f>IF(N80="","",IFERROR(VLOOKUP(N80,'Configurações'!$A$4:$B$7,2,FALSE),0))</f>
        <v/>
      </c>
      <c r="P80" s="8">
        <f>IF(A80="","",IFERROR(J80*O80,0))</f>
        <v/>
      </c>
      <c r="Q80" s="10">
        <f>IF(OR(A80="",I80="",J80=""),"",IF(L80&lt;=0,"Pago",IF(TODAY()&gt;I80,"Em atraso","Pendente")))</f>
        <v/>
      </c>
      <c r="R80" s="11">
        <f>IF(OR(A80="",I80="",J80="",L80&lt;=0),"",IF(TODAY()&gt;I80,TODAY()-I80,0))</f>
        <v/>
      </c>
      <c r="S80" s="4" t="n"/>
      <c r="T80" s="5" t="n"/>
    </row>
    <row r="81">
      <c r="A81" s="4" t="n"/>
      <c r="B81" s="5" t="n"/>
      <c r="C81" s="4" t="n"/>
      <c r="D81" s="4" t="n"/>
      <c r="E81" s="5" t="n"/>
      <c r="F81" s="4" t="n"/>
      <c r="G81" s="4" t="n"/>
      <c r="H81" s="6" t="n"/>
      <c r="I81" s="6" t="n"/>
      <c r="J81" s="7" t="n"/>
      <c r="K81" s="7" t="n"/>
      <c r="L81" s="12">
        <f>IF(A81="","",IFERROR(J81-K81,0))</f>
        <v/>
      </c>
      <c r="M81" s="4" t="n"/>
      <c r="N81" s="4" t="n"/>
      <c r="O81" s="13">
        <f>IF(N81="","",IFERROR(VLOOKUP(N81,'Configurações'!$A$4:$B$7,2,FALSE),0))</f>
        <v/>
      </c>
      <c r="P81" s="12">
        <f>IF(A81="","",IFERROR(J81*O81,0))</f>
        <v/>
      </c>
      <c r="Q81" s="14">
        <f>IF(OR(A81="",I81="",J81=""),"",IF(L81&lt;=0,"Pago",IF(TODAY()&gt;I81,"Em atraso","Pendente")))</f>
        <v/>
      </c>
      <c r="R81" s="15">
        <f>IF(OR(A81="",I81="",J81="",L81&lt;=0),"",IF(TODAY()&gt;I81,TODAY()-I81,0))</f>
        <v/>
      </c>
      <c r="S81" s="4" t="n"/>
      <c r="T81" s="5" t="n"/>
    </row>
    <row r="82">
      <c r="A82" s="4" t="n"/>
      <c r="B82" s="5" t="n"/>
      <c r="C82" s="4" t="n"/>
      <c r="D82" s="4" t="n"/>
      <c r="E82" s="5" t="n"/>
      <c r="F82" s="4" t="n"/>
      <c r="G82" s="4" t="n"/>
      <c r="H82" s="6" t="n"/>
      <c r="I82" s="6" t="n"/>
      <c r="J82" s="7" t="n"/>
      <c r="K82" s="7" t="n"/>
      <c r="L82" s="8">
        <f>IF(A82="","",IFERROR(J82-K82,0))</f>
        <v/>
      </c>
      <c r="M82" s="4" t="n"/>
      <c r="N82" s="4" t="n"/>
      <c r="O82" s="9">
        <f>IF(N82="","",IFERROR(VLOOKUP(N82,'Configurações'!$A$4:$B$7,2,FALSE),0))</f>
        <v/>
      </c>
      <c r="P82" s="8">
        <f>IF(A82="","",IFERROR(J82*O82,0))</f>
        <v/>
      </c>
      <c r="Q82" s="10">
        <f>IF(OR(A82="",I82="",J82=""),"",IF(L82&lt;=0,"Pago",IF(TODAY()&gt;I82,"Em atraso","Pendente")))</f>
        <v/>
      </c>
      <c r="R82" s="11">
        <f>IF(OR(A82="",I82="",J82="",L82&lt;=0),"",IF(TODAY()&gt;I82,TODAY()-I82,0))</f>
        <v/>
      </c>
      <c r="S82" s="4" t="n"/>
      <c r="T82" s="5" t="n"/>
    </row>
    <row r="83">
      <c r="A83" s="4" t="n"/>
      <c r="B83" s="5" t="n"/>
      <c r="C83" s="4" t="n"/>
      <c r="D83" s="4" t="n"/>
      <c r="E83" s="5" t="n"/>
      <c r="F83" s="4" t="n"/>
      <c r="G83" s="4" t="n"/>
      <c r="H83" s="6" t="n"/>
      <c r="I83" s="6" t="n"/>
      <c r="J83" s="7" t="n"/>
      <c r="K83" s="7" t="n"/>
      <c r="L83" s="12">
        <f>IF(A83="","",IFERROR(J83-K83,0))</f>
        <v/>
      </c>
      <c r="M83" s="4" t="n"/>
      <c r="N83" s="4" t="n"/>
      <c r="O83" s="13">
        <f>IF(N83="","",IFERROR(VLOOKUP(N83,'Configurações'!$A$4:$B$7,2,FALSE),0))</f>
        <v/>
      </c>
      <c r="P83" s="12">
        <f>IF(A83="","",IFERROR(J83*O83,0))</f>
        <v/>
      </c>
      <c r="Q83" s="14">
        <f>IF(OR(A83="",I83="",J83=""),"",IF(L83&lt;=0,"Pago",IF(TODAY()&gt;I83,"Em atraso","Pendente")))</f>
        <v/>
      </c>
      <c r="R83" s="15">
        <f>IF(OR(A83="",I83="",J83="",L83&lt;=0),"",IF(TODAY()&gt;I83,TODAY()-I83,0))</f>
        <v/>
      </c>
      <c r="S83" s="4" t="n"/>
      <c r="T83" s="5" t="n"/>
    </row>
    <row r="84">
      <c r="A84" s="4" t="n"/>
      <c r="B84" s="5" t="n"/>
      <c r="C84" s="4" t="n"/>
      <c r="D84" s="4" t="n"/>
      <c r="E84" s="5" t="n"/>
      <c r="F84" s="4" t="n"/>
      <c r="G84" s="4" t="n"/>
      <c r="H84" s="6" t="n"/>
      <c r="I84" s="6" t="n"/>
      <c r="J84" s="7" t="n"/>
      <c r="K84" s="7" t="n"/>
      <c r="L84" s="8">
        <f>IF(A84="","",IFERROR(J84-K84,0))</f>
        <v/>
      </c>
      <c r="M84" s="4" t="n"/>
      <c r="N84" s="4" t="n"/>
      <c r="O84" s="9">
        <f>IF(N84="","",IFERROR(VLOOKUP(N84,'Configurações'!$A$4:$B$7,2,FALSE),0))</f>
        <v/>
      </c>
      <c r="P84" s="8">
        <f>IF(A84="","",IFERROR(J84*O84,0))</f>
        <v/>
      </c>
      <c r="Q84" s="10">
        <f>IF(OR(A84="",I84="",J84=""),"",IF(L84&lt;=0,"Pago",IF(TODAY()&gt;I84,"Em atraso","Pendente")))</f>
        <v/>
      </c>
      <c r="R84" s="11">
        <f>IF(OR(A84="",I84="",J84="",L84&lt;=0),"",IF(TODAY()&gt;I84,TODAY()-I84,0))</f>
        <v/>
      </c>
      <c r="S84" s="4" t="n"/>
      <c r="T84" s="5" t="n"/>
    </row>
    <row r="85">
      <c r="A85" s="4" t="n"/>
      <c r="B85" s="5" t="n"/>
      <c r="C85" s="4" t="n"/>
      <c r="D85" s="4" t="n"/>
      <c r="E85" s="5" t="n"/>
      <c r="F85" s="4" t="n"/>
      <c r="G85" s="4" t="n"/>
      <c r="H85" s="6" t="n"/>
      <c r="I85" s="6" t="n"/>
      <c r="J85" s="7" t="n"/>
      <c r="K85" s="7" t="n"/>
      <c r="L85" s="12">
        <f>IF(A85="","",IFERROR(J85-K85,0))</f>
        <v/>
      </c>
      <c r="M85" s="4" t="n"/>
      <c r="N85" s="4" t="n"/>
      <c r="O85" s="13">
        <f>IF(N85="","",IFERROR(VLOOKUP(N85,'Configurações'!$A$4:$B$7,2,FALSE),0))</f>
        <v/>
      </c>
      <c r="P85" s="12">
        <f>IF(A85="","",IFERROR(J85*O85,0))</f>
        <v/>
      </c>
      <c r="Q85" s="14">
        <f>IF(OR(A85="",I85="",J85=""),"",IF(L85&lt;=0,"Pago",IF(TODAY()&gt;I85,"Em atraso","Pendente")))</f>
        <v/>
      </c>
      <c r="R85" s="15">
        <f>IF(OR(A85="",I85="",J85="",L85&lt;=0),"",IF(TODAY()&gt;I85,TODAY()-I85,0))</f>
        <v/>
      </c>
      <c r="S85" s="4" t="n"/>
      <c r="T85" s="5" t="n"/>
    </row>
    <row r="86">
      <c r="A86" s="4" t="n"/>
      <c r="B86" s="5" t="n"/>
      <c r="C86" s="4" t="n"/>
      <c r="D86" s="4" t="n"/>
      <c r="E86" s="5" t="n"/>
      <c r="F86" s="4" t="n"/>
      <c r="G86" s="4" t="n"/>
      <c r="H86" s="6" t="n"/>
      <c r="I86" s="6" t="n"/>
      <c r="J86" s="7" t="n"/>
      <c r="K86" s="7" t="n"/>
      <c r="L86" s="8">
        <f>IF(A86="","",IFERROR(J86-K86,0))</f>
        <v/>
      </c>
      <c r="M86" s="4" t="n"/>
      <c r="N86" s="4" t="n"/>
      <c r="O86" s="9">
        <f>IF(N86="","",IFERROR(VLOOKUP(N86,'Configurações'!$A$4:$B$7,2,FALSE),0))</f>
        <v/>
      </c>
      <c r="P86" s="8">
        <f>IF(A86="","",IFERROR(J86*O86,0))</f>
        <v/>
      </c>
      <c r="Q86" s="10">
        <f>IF(OR(A86="",I86="",J86=""),"",IF(L86&lt;=0,"Pago",IF(TODAY()&gt;I86,"Em atraso","Pendente")))</f>
        <v/>
      </c>
      <c r="R86" s="11">
        <f>IF(OR(A86="",I86="",J86="",L86&lt;=0),"",IF(TODAY()&gt;I86,TODAY()-I86,0))</f>
        <v/>
      </c>
      <c r="S86" s="4" t="n"/>
      <c r="T86" s="5" t="n"/>
    </row>
    <row r="87">
      <c r="A87" s="4" t="n"/>
      <c r="B87" s="5" t="n"/>
      <c r="C87" s="4" t="n"/>
      <c r="D87" s="4" t="n"/>
      <c r="E87" s="5" t="n"/>
      <c r="F87" s="4" t="n"/>
      <c r="G87" s="4" t="n"/>
      <c r="H87" s="6" t="n"/>
      <c r="I87" s="6" t="n"/>
      <c r="J87" s="7" t="n"/>
      <c r="K87" s="7" t="n"/>
      <c r="L87" s="12">
        <f>IF(A87="","",IFERROR(J87-K87,0))</f>
        <v/>
      </c>
      <c r="M87" s="4" t="n"/>
      <c r="N87" s="4" t="n"/>
      <c r="O87" s="13">
        <f>IF(N87="","",IFERROR(VLOOKUP(N87,'Configurações'!$A$4:$B$7,2,FALSE),0))</f>
        <v/>
      </c>
      <c r="P87" s="12">
        <f>IF(A87="","",IFERROR(J87*O87,0))</f>
        <v/>
      </c>
      <c r="Q87" s="14">
        <f>IF(OR(A87="",I87="",J87=""),"",IF(L87&lt;=0,"Pago",IF(TODAY()&gt;I87,"Em atraso","Pendente")))</f>
        <v/>
      </c>
      <c r="R87" s="15">
        <f>IF(OR(A87="",I87="",J87="",L87&lt;=0),"",IF(TODAY()&gt;I87,TODAY()-I87,0))</f>
        <v/>
      </c>
      <c r="S87" s="4" t="n"/>
      <c r="T87" s="5" t="n"/>
    </row>
    <row r="88">
      <c r="A88" s="4" t="n"/>
      <c r="B88" s="5" t="n"/>
      <c r="C88" s="4" t="n"/>
      <c r="D88" s="4" t="n"/>
      <c r="E88" s="5" t="n"/>
      <c r="F88" s="4" t="n"/>
      <c r="G88" s="4" t="n"/>
      <c r="H88" s="6" t="n"/>
      <c r="I88" s="6" t="n"/>
      <c r="J88" s="7" t="n"/>
      <c r="K88" s="7" t="n"/>
      <c r="L88" s="8">
        <f>IF(A88="","",IFERROR(J88-K88,0))</f>
        <v/>
      </c>
      <c r="M88" s="4" t="n"/>
      <c r="N88" s="4" t="n"/>
      <c r="O88" s="9">
        <f>IF(N88="","",IFERROR(VLOOKUP(N88,'Configurações'!$A$4:$B$7,2,FALSE),0))</f>
        <v/>
      </c>
      <c r="P88" s="8">
        <f>IF(A88="","",IFERROR(J88*O88,0))</f>
        <v/>
      </c>
      <c r="Q88" s="10">
        <f>IF(OR(A88="",I88="",J88=""),"",IF(L88&lt;=0,"Pago",IF(TODAY()&gt;I88,"Em atraso","Pendente")))</f>
        <v/>
      </c>
      <c r="R88" s="11">
        <f>IF(OR(A88="",I88="",J88="",L88&lt;=0),"",IF(TODAY()&gt;I88,TODAY()-I88,0))</f>
        <v/>
      </c>
      <c r="S88" s="4" t="n"/>
      <c r="T88" s="5" t="n"/>
    </row>
    <row r="89">
      <c r="A89" s="4" t="n"/>
      <c r="B89" s="5" t="n"/>
      <c r="C89" s="4" t="n"/>
      <c r="D89" s="4" t="n"/>
      <c r="E89" s="5" t="n"/>
      <c r="F89" s="4" t="n"/>
      <c r="G89" s="4" t="n"/>
      <c r="H89" s="6" t="n"/>
      <c r="I89" s="6" t="n"/>
      <c r="J89" s="7" t="n"/>
      <c r="K89" s="7" t="n"/>
      <c r="L89" s="12">
        <f>IF(A89="","",IFERROR(J89-K89,0))</f>
        <v/>
      </c>
      <c r="M89" s="4" t="n"/>
      <c r="N89" s="4" t="n"/>
      <c r="O89" s="13">
        <f>IF(N89="","",IFERROR(VLOOKUP(N89,'Configurações'!$A$4:$B$7,2,FALSE),0))</f>
        <v/>
      </c>
      <c r="P89" s="12">
        <f>IF(A89="","",IFERROR(J89*O89,0))</f>
        <v/>
      </c>
      <c r="Q89" s="14">
        <f>IF(OR(A89="",I89="",J89=""),"",IF(L89&lt;=0,"Pago",IF(TODAY()&gt;I89,"Em atraso","Pendente")))</f>
        <v/>
      </c>
      <c r="R89" s="15">
        <f>IF(OR(A89="",I89="",J89="",L89&lt;=0),"",IF(TODAY()&gt;I89,TODAY()-I89,0))</f>
        <v/>
      </c>
      <c r="S89" s="4" t="n"/>
      <c r="T89" s="5" t="n"/>
    </row>
    <row r="90">
      <c r="A90" s="4" t="n"/>
      <c r="B90" s="5" t="n"/>
      <c r="C90" s="4" t="n"/>
      <c r="D90" s="4" t="n"/>
      <c r="E90" s="5" t="n"/>
      <c r="F90" s="4" t="n"/>
      <c r="G90" s="4" t="n"/>
      <c r="H90" s="6" t="n"/>
      <c r="I90" s="6" t="n"/>
      <c r="J90" s="7" t="n"/>
      <c r="K90" s="7" t="n"/>
      <c r="L90" s="8">
        <f>IF(A90="","",IFERROR(J90-K90,0))</f>
        <v/>
      </c>
      <c r="M90" s="4" t="n"/>
      <c r="N90" s="4" t="n"/>
      <c r="O90" s="9">
        <f>IF(N90="","",IFERROR(VLOOKUP(N90,'Configurações'!$A$4:$B$7,2,FALSE),0))</f>
        <v/>
      </c>
      <c r="P90" s="8">
        <f>IF(A90="","",IFERROR(J90*O90,0))</f>
        <v/>
      </c>
      <c r="Q90" s="10">
        <f>IF(OR(A90="",I90="",J90=""),"",IF(L90&lt;=0,"Pago",IF(TODAY()&gt;I90,"Em atraso","Pendente")))</f>
        <v/>
      </c>
      <c r="R90" s="11">
        <f>IF(OR(A90="",I90="",J90="",L90&lt;=0),"",IF(TODAY()&gt;I90,TODAY()-I90,0))</f>
        <v/>
      </c>
      <c r="S90" s="4" t="n"/>
      <c r="T90" s="5" t="n"/>
    </row>
    <row r="91">
      <c r="A91" s="4" t="n"/>
      <c r="B91" s="5" t="n"/>
      <c r="C91" s="4" t="n"/>
      <c r="D91" s="4" t="n"/>
      <c r="E91" s="5" t="n"/>
      <c r="F91" s="4" t="n"/>
      <c r="G91" s="4" t="n"/>
      <c r="H91" s="6" t="n"/>
      <c r="I91" s="6" t="n"/>
      <c r="J91" s="7" t="n"/>
      <c r="K91" s="7" t="n"/>
      <c r="L91" s="12">
        <f>IF(A91="","",IFERROR(J91-K91,0))</f>
        <v/>
      </c>
      <c r="M91" s="4" t="n"/>
      <c r="N91" s="4" t="n"/>
      <c r="O91" s="13">
        <f>IF(N91="","",IFERROR(VLOOKUP(N91,'Configurações'!$A$4:$B$7,2,FALSE),0))</f>
        <v/>
      </c>
      <c r="P91" s="12">
        <f>IF(A91="","",IFERROR(J91*O91,0))</f>
        <v/>
      </c>
      <c r="Q91" s="14">
        <f>IF(OR(A91="",I91="",J91=""),"",IF(L91&lt;=0,"Pago",IF(TODAY()&gt;I91,"Em atraso","Pendente")))</f>
        <v/>
      </c>
      <c r="R91" s="15">
        <f>IF(OR(A91="",I91="",J91="",L91&lt;=0),"",IF(TODAY()&gt;I91,TODAY()-I91,0))</f>
        <v/>
      </c>
      <c r="S91" s="4" t="n"/>
      <c r="T91" s="5" t="n"/>
    </row>
    <row r="92">
      <c r="A92" s="4" t="n"/>
      <c r="B92" s="5" t="n"/>
      <c r="C92" s="4" t="n"/>
      <c r="D92" s="4" t="n"/>
      <c r="E92" s="5" t="n"/>
      <c r="F92" s="4" t="n"/>
      <c r="G92" s="4" t="n"/>
      <c r="H92" s="6" t="n"/>
      <c r="I92" s="6" t="n"/>
      <c r="J92" s="7" t="n"/>
      <c r="K92" s="7" t="n"/>
      <c r="L92" s="8">
        <f>IF(A92="","",IFERROR(J92-K92,0))</f>
        <v/>
      </c>
      <c r="M92" s="4" t="n"/>
      <c r="N92" s="4" t="n"/>
      <c r="O92" s="9">
        <f>IF(N92="","",IFERROR(VLOOKUP(N92,'Configurações'!$A$4:$B$7,2,FALSE),0))</f>
        <v/>
      </c>
      <c r="P92" s="8">
        <f>IF(A92="","",IFERROR(J92*O92,0))</f>
        <v/>
      </c>
      <c r="Q92" s="10">
        <f>IF(OR(A92="",I92="",J92=""),"",IF(L92&lt;=0,"Pago",IF(TODAY()&gt;I92,"Em atraso","Pendente")))</f>
        <v/>
      </c>
      <c r="R92" s="11">
        <f>IF(OR(A92="",I92="",J92="",L92&lt;=0),"",IF(TODAY()&gt;I92,TODAY()-I92,0))</f>
        <v/>
      </c>
      <c r="S92" s="4" t="n"/>
      <c r="T92" s="5" t="n"/>
    </row>
    <row r="93">
      <c r="A93" s="4" t="n"/>
      <c r="B93" s="5" t="n"/>
      <c r="C93" s="4" t="n"/>
      <c r="D93" s="4" t="n"/>
      <c r="E93" s="5" t="n"/>
      <c r="F93" s="4" t="n"/>
      <c r="G93" s="4" t="n"/>
      <c r="H93" s="6" t="n"/>
      <c r="I93" s="6" t="n"/>
      <c r="J93" s="7" t="n"/>
      <c r="K93" s="7" t="n"/>
      <c r="L93" s="12">
        <f>IF(A93="","",IFERROR(J93-K93,0))</f>
        <v/>
      </c>
      <c r="M93" s="4" t="n"/>
      <c r="N93" s="4" t="n"/>
      <c r="O93" s="13">
        <f>IF(N93="","",IFERROR(VLOOKUP(N93,'Configurações'!$A$4:$B$7,2,FALSE),0))</f>
        <v/>
      </c>
      <c r="P93" s="12">
        <f>IF(A93="","",IFERROR(J93*O93,0))</f>
        <v/>
      </c>
      <c r="Q93" s="14">
        <f>IF(OR(A93="",I93="",J93=""),"",IF(L93&lt;=0,"Pago",IF(TODAY()&gt;I93,"Em atraso","Pendente")))</f>
        <v/>
      </c>
      <c r="R93" s="15">
        <f>IF(OR(A93="",I93="",J93="",L93&lt;=0),"",IF(TODAY()&gt;I93,TODAY()-I93,0))</f>
        <v/>
      </c>
      <c r="S93" s="4" t="n"/>
      <c r="T93" s="5" t="n"/>
    </row>
    <row r="94">
      <c r="A94" s="4" t="n"/>
      <c r="B94" s="5" t="n"/>
      <c r="C94" s="4" t="n"/>
      <c r="D94" s="4" t="n"/>
      <c r="E94" s="5" t="n"/>
      <c r="F94" s="4" t="n"/>
      <c r="G94" s="4" t="n"/>
      <c r="H94" s="6" t="n"/>
      <c r="I94" s="6" t="n"/>
      <c r="J94" s="7" t="n"/>
      <c r="K94" s="7" t="n"/>
      <c r="L94" s="8">
        <f>IF(A94="","",IFERROR(J94-K94,0))</f>
        <v/>
      </c>
      <c r="M94" s="4" t="n"/>
      <c r="N94" s="4" t="n"/>
      <c r="O94" s="9">
        <f>IF(N94="","",IFERROR(VLOOKUP(N94,'Configurações'!$A$4:$B$7,2,FALSE),0))</f>
        <v/>
      </c>
      <c r="P94" s="8">
        <f>IF(A94="","",IFERROR(J94*O94,0))</f>
        <v/>
      </c>
      <c r="Q94" s="10">
        <f>IF(OR(A94="",I94="",J94=""),"",IF(L94&lt;=0,"Pago",IF(TODAY()&gt;I94,"Em atraso","Pendente")))</f>
        <v/>
      </c>
      <c r="R94" s="11">
        <f>IF(OR(A94="",I94="",J94="",L94&lt;=0),"",IF(TODAY()&gt;I94,TODAY()-I94,0))</f>
        <v/>
      </c>
      <c r="S94" s="4" t="n"/>
      <c r="T94" s="5" t="n"/>
    </row>
    <row r="95">
      <c r="A95" s="4" t="n"/>
      <c r="B95" s="5" t="n"/>
      <c r="C95" s="4" t="n"/>
      <c r="D95" s="4" t="n"/>
      <c r="E95" s="5" t="n"/>
      <c r="F95" s="4" t="n"/>
      <c r="G95" s="4" t="n"/>
      <c r="H95" s="6" t="n"/>
      <c r="I95" s="6" t="n"/>
      <c r="J95" s="7" t="n"/>
      <c r="K95" s="7" t="n"/>
      <c r="L95" s="12">
        <f>IF(A95="","",IFERROR(J95-K95,0))</f>
        <v/>
      </c>
      <c r="M95" s="4" t="n"/>
      <c r="N95" s="4" t="n"/>
      <c r="O95" s="13">
        <f>IF(N95="","",IFERROR(VLOOKUP(N95,'Configurações'!$A$4:$B$7,2,FALSE),0))</f>
        <v/>
      </c>
      <c r="P95" s="12">
        <f>IF(A95="","",IFERROR(J95*O95,0))</f>
        <v/>
      </c>
      <c r="Q95" s="14">
        <f>IF(OR(A95="",I95="",J95=""),"",IF(L95&lt;=0,"Pago",IF(TODAY()&gt;I95,"Em atraso","Pendente")))</f>
        <v/>
      </c>
      <c r="R95" s="15">
        <f>IF(OR(A95="",I95="",J95="",L95&lt;=0),"",IF(TODAY()&gt;I95,TODAY()-I95,0))</f>
        <v/>
      </c>
      <c r="S95" s="4" t="n"/>
      <c r="T95" s="5" t="n"/>
    </row>
    <row r="96">
      <c r="A96" s="4" t="n"/>
      <c r="B96" s="5" t="n"/>
      <c r="C96" s="4" t="n"/>
      <c r="D96" s="4" t="n"/>
      <c r="E96" s="5" t="n"/>
      <c r="F96" s="4" t="n"/>
      <c r="G96" s="4" t="n"/>
      <c r="H96" s="6" t="n"/>
      <c r="I96" s="6" t="n"/>
      <c r="J96" s="7" t="n"/>
      <c r="K96" s="7" t="n"/>
      <c r="L96" s="8">
        <f>IF(A96="","",IFERROR(J96-K96,0))</f>
        <v/>
      </c>
      <c r="M96" s="4" t="n"/>
      <c r="N96" s="4" t="n"/>
      <c r="O96" s="9">
        <f>IF(N96="","",IFERROR(VLOOKUP(N96,'Configurações'!$A$4:$B$7,2,FALSE),0))</f>
        <v/>
      </c>
      <c r="P96" s="8">
        <f>IF(A96="","",IFERROR(J96*O96,0))</f>
        <v/>
      </c>
      <c r="Q96" s="10">
        <f>IF(OR(A96="",I96="",J96=""),"",IF(L96&lt;=0,"Pago",IF(TODAY()&gt;I96,"Em atraso","Pendente")))</f>
        <v/>
      </c>
      <c r="R96" s="11">
        <f>IF(OR(A96="",I96="",J96="",L96&lt;=0),"",IF(TODAY()&gt;I96,TODAY()-I96,0))</f>
        <v/>
      </c>
      <c r="S96" s="4" t="n"/>
      <c r="T96" s="5" t="n"/>
    </row>
    <row r="97">
      <c r="A97" s="4" t="n"/>
      <c r="B97" s="5" t="n"/>
      <c r="C97" s="4" t="n"/>
      <c r="D97" s="4" t="n"/>
      <c r="E97" s="5" t="n"/>
      <c r="F97" s="4" t="n"/>
      <c r="G97" s="4" t="n"/>
      <c r="H97" s="6" t="n"/>
      <c r="I97" s="6" t="n"/>
      <c r="J97" s="7" t="n"/>
      <c r="K97" s="7" t="n"/>
      <c r="L97" s="12">
        <f>IF(A97="","",IFERROR(J97-K97,0))</f>
        <v/>
      </c>
      <c r="M97" s="4" t="n"/>
      <c r="N97" s="4" t="n"/>
      <c r="O97" s="13">
        <f>IF(N97="","",IFERROR(VLOOKUP(N97,'Configurações'!$A$4:$B$7,2,FALSE),0))</f>
        <v/>
      </c>
      <c r="P97" s="12">
        <f>IF(A97="","",IFERROR(J97*O97,0))</f>
        <v/>
      </c>
      <c r="Q97" s="14">
        <f>IF(OR(A97="",I97="",J97=""),"",IF(L97&lt;=0,"Pago",IF(TODAY()&gt;I97,"Em atraso","Pendente")))</f>
        <v/>
      </c>
      <c r="R97" s="15">
        <f>IF(OR(A97="",I97="",J97="",L97&lt;=0),"",IF(TODAY()&gt;I97,TODAY()-I97,0))</f>
        <v/>
      </c>
      <c r="S97" s="4" t="n"/>
      <c r="T97" s="5" t="n"/>
    </row>
    <row r="98">
      <c r="A98" s="4" t="n"/>
      <c r="B98" s="5" t="n"/>
      <c r="C98" s="4" t="n"/>
      <c r="D98" s="4" t="n"/>
      <c r="E98" s="5" t="n"/>
      <c r="F98" s="4" t="n"/>
      <c r="G98" s="4" t="n"/>
      <c r="H98" s="6" t="n"/>
      <c r="I98" s="6" t="n"/>
      <c r="J98" s="7" t="n"/>
      <c r="K98" s="7" t="n"/>
      <c r="L98" s="8">
        <f>IF(A98="","",IFERROR(J98-K98,0))</f>
        <v/>
      </c>
      <c r="M98" s="4" t="n"/>
      <c r="N98" s="4" t="n"/>
      <c r="O98" s="9">
        <f>IF(N98="","",IFERROR(VLOOKUP(N98,'Configurações'!$A$4:$B$7,2,FALSE),0))</f>
        <v/>
      </c>
      <c r="P98" s="8">
        <f>IF(A98="","",IFERROR(J98*O98,0))</f>
        <v/>
      </c>
      <c r="Q98" s="10">
        <f>IF(OR(A98="",I98="",J98=""),"",IF(L98&lt;=0,"Pago",IF(TODAY()&gt;I98,"Em atraso","Pendente")))</f>
        <v/>
      </c>
      <c r="R98" s="11">
        <f>IF(OR(A98="",I98="",J98="",L98&lt;=0),"",IF(TODAY()&gt;I98,TODAY()-I98,0))</f>
        <v/>
      </c>
      <c r="S98" s="4" t="n"/>
      <c r="T98" s="5" t="n"/>
    </row>
    <row r="99">
      <c r="A99" s="4" t="n"/>
      <c r="B99" s="5" t="n"/>
      <c r="C99" s="4" t="n"/>
      <c r="D99" s="4" t="n"/>
      <c r="E99" s="5" t="n"/>
      <c r="F99" s="4" t="n"/>
      <c r="G99" s="4" t="n"/>
      <c r="H99" s="6" t="n"/>
      <c r="I99" s="6" t="n"/>
      <c r="J99" s="7" t="n"/>
      <c r="K99" s="7" t="n"/>
      <c r="L99" s="12">
        <f>IF(A99="","",IFERROR(J99-K99,0))</f>
        <v/>
      </c>
      <c r="M99" s="4" t="n"/>
      <c r="N99" s="4" t="n"/>
      <c r="O99" s="13">
        <f>IF(N99="","",IFERROR(VLOOKUP(N99,'Configurações'!$A$4:$B$7,2,FALSE),0))</f>
        <v/>
      </c>
      <c r="P99" s="12">
        <f>IF(A99="","",IFERROR(J99*O99,0))</f>
        <v/>
      </c>
      <c r="Q99" s="14">
        <f>IF(OR(A99="",I99="",J99=""),"",IF(L99&lt;=0,"Pago",IF(TODAY()&gt;I99,"Em atraso","Pendente")))</f>
        <v/>
      </c>
      <c r="R99" s="15">
        <f>IF(OR(A99="",I99="",J99="",L99&lt;=0),"",IF(TODAY()&gt;I99,TODAY()-I99,0))</f>
        <v/>
      </c>
      <c r="S99" s="4" t="n"/>
      <c r="T99" s="5" t="n"/>
    </row>
    <row r="100">
      <c r="A100" s="4" t="n"/>
      <c r="B100" s="5" t="n"/>
      <c r="C100" s="4" t="n"/>
      <c r="D100" s="4" t="n"/>
      <c r="E100" s="5" t="n"/>
      <c r="F100" s="4" t="n"/>
      <c r="G100" s="4" t="n"/>
      <c r="H100" s="6" t="n"/>
      <c r="I100" s="6" t="n"/>
      <c r="J100" s="7" t="n"/>
      <c r="K100" s="7" t="n"/>
      <c r="L100" s="8">
        <f>IF(A100="","",IFERROR(J100-K100,0))</f>
        <v/>
      </c>
      <c r="M100" s="4" t="n"/>
      <c r="N100" s="4" t="n"/>
      <c r="O100" s="9">
        <f>IF(N100="","",IFERROR(VLOOKUP(N100,'Configurações'!$A$4:$B$7,2,FALSE),0))</f>
        <v/>
      </c>
      <c r="P100" s="8">
        <f>IF(A100="","",IFERROR(J100*O100,0))</f>
        <v/>
      </c>
      <c r="Q100" s="10">
        <f>IF(OR(A100="",I100="",J100=""),"",IF(L100&lt;=0,"Pago",IF(TODAY()&gt;I100,"Em atraso","Pendente")))</f>
        <v/>
      </c>
      <c r="R100" s="11">
        <f>IF(OR(A100="",I100="",J100="",L100&lt;=0),"",IF(TODAY()&gt;I100,TODAY()-I100,0))</f>
        <v/>
      </c>
      <c r="S100" s="4" t="n"/>
      <c r="T100" s="5" t="n"/>
    </row>
    <row r="101">
      <c r="A101" s="4" t="n"/>
      <c r="B101" s="5" t="n"/>
      <c r="C101" s="4" t="n"/>
      <c r="D101" s="4" t="n"/>
      <c r="E101" s="5" t="n"/>
      <c r="F101" s="4" t="n"/>
      <c r="G101" s="4" t="n"/>
      <c r="H101" s="6" t="n"/>
      <c r="I101" s="6" t="n"/>
      <c r="J101" s="7" t="n"/>
      <c r="K101" s="7" t="n"/>
      <c r="L101" s="12">
        <f>IF(A101="","",IFERROR(J101-K101,0))</f>
        <v/>
      </c>
      <c r="M101" s="4" t="n"/>
      <c r="N101" s="4" t="n"/>
      <c r="O101" s="13">
        <f>IF(N101="","",IFERROR(VLOOKUP(N101,'Configurações'!$A$4:$B$7,2,FALSE),0))</f>
        <v/>
      </c>
      <c r="P101" s="12">
        <f>IF(A101="","",IFERROR(J101*O101,0))</f>
        <v/>
      </c>
      <c r="Q101" s="14">
        <f>IF(OR(A101="",I101="",J101=""),"",IF(L101&lt;=0,"Pago",IF(TODAY()&gt;I101,"Em atraso","Pendente")))</f>
        <v/>
      </c>
      <c r="R101" s="15">
        <f>IF(OR(A101="",I101="",J101="",L101&lt;=0),"",IF(TODAY()&gt;I101,TODAY()-I101,0))</f>
        <v/>
      </c>
      <c r="S101" s="4" t="n"/>
      <c r="T101" s="5" t="n"/>
    </row>
    <row r="102">
      <c r="A102" s="4" t="n"/>
      <c r="B102" s="5" t="n"/>
      <c r="C102" s="4" t="n"/>
      <c r="D102" s="4" t="n"/>
      <c r="E102" s="5" t="n"/>
      <c r="F102" s="4" t="n"/>
      <c r="G102" s="4" t="n"/>
      <c r="H102" s="6" t="n"/>
      <c r="I102" s="6" t="n"/>
      <c r="J102" s="7" t="n"/>
      <c r="K102" s="7" t="n"/>
      <c r="L102" s="8">
        <f>IF(A102="","",IFERROR(J102-K102,0))</f>
        <v/>
      </c>
      <c r="M102" s="4" t="n"/>
      <c r="N102" s="4" t="n"/>
      <c r="O102" s="9">
        <f>IF(N102="","",IFERROR(VLOOKUP(N102,'Configurações'!$A$4:$B$7,2,FALSE),0))</f>
        <v/>
      </c>
      <c r="P102" s="8">
        <f>IF(A102="","",IFERROR(J102*O102,0))</f>
        <v/>
      </c>
      <c r="Q102" s="10">
        <f>IF(OR(A102="",I102="",J102=""),"",IF(L102&lt;=0,"Pago",IF(TODAY()&gt;I102,"Em atraso","Pendente")))</f>
        <v/>
      </c>
      <c r="R102" s="11">
        <f>IF(OR(A102="",I102="",J102="",L102&lt;=0),"",IF(TODAY()&gt;I102,TODAY()-I102,0))</f>
        <v/>
      </c>
      <c r="S102" s="4" t="n"/>
      <c r="T102" s="5" t="n"/>
    </row>
    <row r="103">
      <c r="A103" s="4" t="n"/>
      <c r="B103" s="5" t="n"/>
      <c r="C103" s="4" t="n"/>
      <c r="D103" s="4" t="n"/>
      <c r="E103" s="5" t="n"/>
      <c r="F103" s="4" t="n"/>
      <c r="G103" s="4" t="n"/>
      <c r="H103" s="6" t="n"/>
      <c r="I103" s="6" t="n"/>
      <c r="J103" s="7" t="n"/>
      <c r="K103" s="7" t="n"/>
      <c r="L103" s="12">
        <f>IF(A103="","",IFERROR(J103-K103,0))</f>
        <v/>
      </c>
      <c r="M103" s="4" t="n"/>
      <c r="N103" s="4" t="n"/>
      <c r="O103" s="13">
        <f>IF(N103="","",IFERROR(VLOOKUP(N103,'Configurações'!$A$4:$B$7,2,FALSE),0))</f>
        <v/>
      </c>
      <c r="P103" s="12">
        <f>IF(A103="","",IFERROR(J103*O103,0))</f>
        <v/>
      </c>
      <c r="Q103" s="14">
        <f>IF(OR(A103="",I103="",J103=""),"",IF(L103&lt;=0,"Pago",IF(TODAY()&gt;I103,"Em atraso","Pendente")))</f>
        <v/>
      </c>
      <c r="R103" s="15">
        <f>IF(OR(A103="",I103="",J103="",L103&lt;=0),"",IF(TODAY()&gt;I103,TODAY()-I103,0))</f>
        <v/>
      </c>
      <c r="S103" s="4" t="n"/>
      <c r="T103" s="5" t="n"/>
    </row>
  </sheetData>
  <autoFilter ref="A3:T103"/>
  <mergeCells count="1">
    <mergeCell ref="A1:T1"/>
  </mergeCells>
  <conditionalFormatting sqref="Q4:Q103">
    <cfRule type="expression" priority="1" dxfId="0" stopIfTrue="1">
      <formula>Q4="Pago"</formula>
    </cfRule>
    <cfRule type="expression" priority="2" dxfId="1" stopIfTrue="1">
      <formula>Q4="Em atraso"</formula>
    </cfRule>
    <cfRule type="expression" priority="3" dxfId="2" stopIfTrue="1">
      <formula>Q4="Pendente"</formula>
    </cfRule>
  </conditionalFormatting>
  <conditionalFormatting sqref="L4:L103">
    <cfRule type="cellIs" priority="4" operator="greaterThan" dxfId="3">
      <formula>0</formula>
    </cfRule>
  </conditionalFormatting>
  <conditionalFormatting sqref="R4:R103">
    <cfRule type="cellIs" priority="5" operator="greaterThan" dxfId="1">
      <formula>0</formula>
    </cfRule>
  </conditionalFormatting>
  <dataValidations count="7">
    <dataValidation sqref="F4:F103" showErrorMessage="1" showInputMessage="1" allowBlank="1" type="list">
      <formula1>'Configurações'!$D$4:$D$12</formula1>
    </dataValidation>
    <dataValidation sqref="G4:G103" showErrorMessage="1" showInputMessage="1" allowBlank="1" type="list">
      <formula1>'Configurações'!$F$4:$F$10</formula1>
    </dataValidation>
    <dataValidation sqref="D4:D103" showErrorMessage="1" showInputMessage="1" allowBlank="1" type="list">
      <formula1>'Configurações'!$L$4:$L$13</formula1>
    </dataValidation>
    <dataValidation sqref="M4:M103" showErrorMessage="1" showInputMessage="1" allowBlank="1" type="list">
      <formula1>'Configurações'!$H$4:$H$8</formula1>
    </dataValidation>
    <dataValidation sqref="N4:N103" showErrorMessage="1" showInputMessage="1" allowBlank="1" type="list">
      <formula1>'Configurações'!$A$4:$A$7</formula1>
    </dataValidation>
    <dataValidation sqref="Q4:Q103" showErrorMessage="1" showInputMessage="1" allowBlank="1" type="list">
      <formula1>'Configurações'!$J$4:$J$6</formula1>
    </dataValidation>
    <dataValidation sqref="S4:S103" showErrorMessage="1" showInputMessage="1" allowBlank="1" type="list">
      <formula1>'Configurações'!$N$4:$N$5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18" customWidth="1" min="4" max="4"/>
    <col width="16" customWidth="1" min="5" max="5"/>
    <col width="18" customWidth="1" min="6" max="6"/>
    <col width="14" customWidth="1" min="7" max="7"/>
    <col width="17" customWidth="1" min="8" max="8"/>
    <col width="4" customWidth="1" min="9" max="9"/>
    <col width="14" customWidth="1" min="10" max="10"/>
    <col width="16" customWidth="1" min="11" max="11"/>
    <col width="21" customWidth="1" min="12" max="12"/>
  </cols>
  <sheetData>
    <row r="1" ht="28" customHeight="1">
      <c r="A1" s="1" t="inlineStr">
        <is>
          <t>RAIO-X DOS HONORÁRIOS | Decisão rápida para cobrar melhor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4" t="n"/>
    </row>
    <row r="2">
      <c r="A2" s="16" t="inlineStr">
        <is>
          <t>Indicadores que viram ação</t>
        </is>
      </c>
      <c r="B2" s="17" t="n"/>
      <c r="C2" s="17" t="n"/>
      <c r="D2" s="17" t="n"/>
      <c r="E2" s="17" t="n"/>
      <c r="F2" s="17" t="n"/>
      <c r="G2" s="17" t="n"/>
      <c r="H2" s="17" t="n"/>
      <c r="I2" s="17" t="n"/>
      <c r="J2" s="17" t="n"/>
      <c r="K2" s="17" t="n"/>
      <c r="L2" s="17" t="n"/>
    </row>
    <row r="3">
      <c r="A3" s="2" t="inlineStr">
        <is>
          <t>Total contratado</t>
        </is>
      </c>
      <c r="B3" s="18">
        <f>SUM('Controle de Honorários'!$J$4:$J$103)</f>
        <v/>
      </c>
      <c r="D3" s="2" t="inlineStr">
        <is>
          <t>Total recebido</t>
        </is>
      </c>
      <c r="E3" s="18">
        <f>SUM('Controle de Honorários'!$K$4:$K$103)</f>
        <v/>
      </c>
      <c r="G3" s="2" t="inlineStr">
        <is>
          <t>Total em aberto</t>
        </is>
      </c>
      <c r="H3" s="18">
        <f>SUM('Controle de Honorários'!$L$4:$L$103)</f>
        <v/>
      </c>
    </row>
    <row r="4"/>
    <row r="5">
      <c r="A5" s="2" t="inlineStr">
        <is>
          <t>Média por contrato</t>
        </is>
      </c>
      <c r="B5" s="18">
        <f>IFERROR(AVERAGE('Controle de Honorários'!$J$4:$J$103),0)</f>
        <v/>
      </c>
      <c r="D5" s="2" t="inlineStr">
        <is>
          <t>Quantidade de contratos</t>
        </is>
      </c>
      <c r="E5" s="19">
        <f>COUNTIF('Controle de Honorários'!$A$4:$A$103,"&lt;&gt;")</f>
        <v/>
      </c>
      <c r="G5" s="2" t="inlineStr">
        <is>
          <t>Contratos pagos</t>
        </is>
      </c>
      <c r="H5" s="19">
        <f>COUNTIF('Controle de Honorários'!$Q$4:$Q$103,"Pago")</f>
        <v/>
      </c>
    </row>
    <row r="6"/>
    <row r="7">
      <c r="A7" s="2" t="inlineStr">
        <is>
          <t>Contratos em atraso</t>
        </is>
      </c>
      <c r="B7" s="19">
        <f>COUNTIF('Controle de Honorários'!$Q$4:$Q$103,"Em atraso")</f>
        <v/>
      </c>
      <c r="D7" s="2" t="inlineStr">
        <is>
          <t>Percentual recebido</t>
        </is>
      </c>
      <c r="E7" s="20">
        <f>IFERROR(SUM('Controle de Honorários'!$K$4:$K$103)/SUM('Controle de Honorários'!$J$4:$J$103),0)</f>
        <v/>
      </c>
    </row>
    <row r="8"/>
    <row r="9"/>
    <row r="10">
      <c r="A10" s="3" t="inlineStr">
        <is>
          <t>Área jurídica</t>
        </is>
      </c>
      <c r="B10" s="3" t="inlineStr">
        <is>
          <t>Total contratado</t>
        </is>
      </c>
      <c r="C10" s="3" t="inlineStr">
        <is>
          <t>Total recebido</t>
        </is>
      </c>
      <c r="D10" s="3" t="inlineStr">
        <is>
          <t>Saldo em aberto</t>
        </is>
      </c>
      <c r="F10" s="3" t="inlineStr">
        <is>
          <t>Status</t>
        </is>
      </c>
      <c r="G10" s="3" t="inlineStr">
        <is>
          <t>Quantidade</t>
        </is>
      </c>
      <c r="J10" s="3" t="inlineStr">
        <is>
          <t>Mês</t>
        </is>
      </c>
      <c r="K10" s="3" t="inlineStr">
        <is>
          <t>Limite do mês</t>
        </is>
      </c>
      <c r="L10" s="3" t="inlineStr">
        <is>
          <t>Valor com vencimento</t>
        </is>
      </c>
    </row>
    <row r="11">
      <c r="A11" s="21">
        <f>'Configurações'!$D$4</f>
        <v/>
      </c>
      <c r="B11" s="8">
        <f>IF(A11="","",SUMIF('Controle de Honorários'!$F$4:$F$103,A11,'Controle de Honorários'!$J$4:$J$103))</f>
        <v/>
      </c>
      <c r="C11" s="8">
        <f>IF(A11="","",SUMIF('Controle de Honorários'!$F$4:$F$103,A11,'Controle de Honorários'!$K$4:$K$103))</f>
        <v/>
      </c>
      <c r="D11" s="8">
        <f>IF(A11="","",SUMIF('Controle de Honorários'!$F$4:$F$103,A11,'Controle de Honorários'!$L$4:$L$103))</f>
        <v/>
      </c>
      <c r="F11" s="21" t="inlineStr">
        <is>
          <t>Pago</t>
        </is>
      </c>
      <c r="G11" s="11">
        <f>COUNTIF('Controle de Honorários'!$Q$4:$Q$103,F11)</f>
        <v/>
      </c>
      <c r="J11" s="35" t="n">
        <v>46023</v>
      </c>
      <c r="K11" s="23" t="n">
        <v>46054</v>
      </c>
      <c r="L11" s="8">
        <f>SUMIFS('Controle de Honorários'!$J$4:$J$103,'Controle de Honorários'!$I$4:$I$103,"&gt;="&amp;J11,'Controle de Honorários'!$I$4:$I$103,"&lt;"&amp;K11)</f>
        <v/>
      </c>
    </row>
    <row r="12">
      <c r="A12" s="24">
        <f>'Configurações'!$D$5</f>
        <v/>
      </c>
      <c r="B12" s="12">
        <f>IF(A12="","",SUMIF('Controle de Honorários'!$F$4:$F$103,A12,'Controle de Honorários'!$J$4:$J$103))</f>
        <v/>
      </c>
      <c r="C12" s="12">
        <f>IF(A12="","",SUMIF('Controle de Honorários'!$F$4:$F$103,A12,'Controle de Honorários'!$K$4:$K$103))</f>
        <v/>
      </c>
      <c r="D12" s="12">
        <f>IF(A12="","",SUMIF('Controle de Honorários'!$F$4:$F$103,A12,'Controle de Honorários'!$L$4:$L$103))</f>
        <v/>
      </c>
      <c r="F12" s="24" t="inlineStr">
        <is>
          <t>Pendente</t>
        </is>
      </c>
      <c r="G12" s="15">
        <f>COUNTIF('Controle de Honorários'!$Q$4:$Q$103,F12)</f>
        <v/>
      </c>
      <c r="J12" s="36" t="n">
        <v>46054</v>
      </c>
      <c r="K12" s="26" t="n">
        <v>46082</v>
      </c>
      <c r="L12" s="12">
        <f>SUMIFS('Controle de Honorários'!$J$4:$J$103,'Controle de Honorários'!$I$4:$I$103,"&gt;="&amp;J12,'Controle de Honorários'!$I$4:$I$103,"&lt;"&amp;K12)</f>
        <v/>
      </c>
    </row>
    <row r="13">
      <c r="A13" s="21">
        <f>'Configurações'!$D$6</f>
        <v/>
      </c>
      <c r="B13" s="8">
        <f>IF(A13="","",SUMIF('Controle de Honorários'!$F$4:$F$103,A13,'Controle de Honorários'!$J$4:$J$103))</f>
        <v/>
      </c>
      <c r="C13" s="8">
        <f>IF(A13="","",SUMIF('Controle de Honorários'!$F$4:$F$103,A13,'Controle de Honorários'!$K$4:$K$103))</f>
        <v/>
      </c>
      <c r="D13" s="8">
        <f>IF(A13="","",SUMIF('Controle de Honorários'!$F$4:$F$103,A13,'Controle de Honorários'!$L$4:$L$103))</f>
        <v/>
      </c>
      <c r="F13" s="21" t="inlineStr">
        <is>
          <t>Em atraso</t>
        </is>
      </c>
      <c r="G13" s="11">
        <f>COUNTIF('Controle de Honorários'!$Q$4:$Q$103,F13)</f>
        <v/>
      </c>
      <c r="J13" s="35" t="n">
        <v>46082</v>
      </c>
      <c r="K13" s="23" t="n">
        <v>46113</v>
      </c>
      <c r="L13" s="8">
        <f>SUMIFS('Controle de Honorários'!$J$4:$J$103,'Controle de Honorários'!$I$4:$I$103,"&gt;="&amp;J13,'Controle de Honorários'!$I$4:$I$103,"&lt;"&amp;K13)</f>
        <v/>
      </c>
    </row>
    <row r="14">
      <c r="A14" s="24">
        <f>'Configurações'!$D$7</f>
        <v/>
      </c>
      <c r="B14" s="12">
        <f>IF(A14="","",SUMIF('Controle de Honorários'!$F$4:$F$103,A14,'Controle de Honorários'!$J$4:$J$103))</f>
        <v/>
      </c>
      <c r="C14" s="12">
        <f>IF(A14="","",SUMIF('Controle de Honorários'!$F$4:$F$103,A14,'Controle de Honorários'!$K$4:$K$103))</f>
        <v/>
      </c>
      <c r="D14" s="12">
        <f>IF(A14="","",SUMIF('Controle de Honorários'!$F$4:$F$103,A14,'Controle de Honorários'!$L$4:$L$103))</f>
        <v/>
      </c>
      <c r="J14" s="36" t="n">
        <v>46113</v>
      </c>
      <c r="K14" s="26" t="n">
        <v>46143</v>
      </c>
      <c r="L14" s="12">
        <f>SUMIFS('Controle de Honorários'!$J$4:$J$103,'Controle de Honorários'!$I$4:$I$103,"&gt;="&amp;J14,'Controle de Honorários'!$I$4:$I$103,"&lt;"&amp;K14)</f>
        <v/>
      </c>
    </row>
    <row r="15">
      <c r="A15" s="21">
        <f>'Configurações'!$D$8</f>
        <v/>
      </c>
      <c r="B15" s="8">
        <f>IF(A15="","",SUMIF('Controle de Honorários'!$F$4:$F$103,A15,'Controle de Honorários'!$J$4:$J$103))</f>
        <v/>
      </c>
      <c r="C15" s="8">
        <f>IF(A15="","",SUMIF('Controle de Honorários'!$F$4:$F$103,A15,'Controle de Honorários'!$K$4:$K$103))</f>
        <v/>
      </c>
      <c r="D15" s="8">
        <f>IF(A15="","",SUMIF('Controle de Honorários'!$F$4:$F$103,A15,'Controle de Honorários'!$L$4:$L$103))</f>
        <v/>
      </c>
      <c r="J15" s="35" t="n">
        <v>46143</v>
      </c>
      <c r="K15" s="23" t="n">
        <v>46174</v>
      </c>
      <c r="L15" s="8">
        <f>SUMIFS('Controle de Honorários'!$J$4:$J$103,'Controle de Honorários'!$I$4:$I$103,"&gt;="&amp;J15,'Controle de Honorários'!$I$4:$I$103,"&lt;"&amp;K15)</f>
        <v/>
      </c>
    </row>
    <row r="16">
      <c r="A16" s="24">
        <f>'Configurações'!$D$9</f>
        <v/>
      </c>
      <c r="B16" s="12">
        <f>IF(A16="","",SUMIF('Controle de Honorários'!$F$4:$F$103,A16,'Controle de Honorários'!$J$4:$J$103))</f>
        <v/>
      </c>
      <c r="C16" s="12">
        <f>IF(A16="","",SUMIF('Controle de Honorários'!$F$4:$F$103,A16,'Controle de Honorários'!$K$4:$K$103))</f>
        <v/>
      </c>
      <c r="D16" s="12">
        <f>IF(A16="","",SUMIF('Controle de Honorários'!$F$4:$F$103,A16,'Controle de Honorários'!$L$4:$L$103))</f>
        <v/>
      </c>
      <c r="J16" s="36" t="n">
        <v>46174</v>
      </c>
      <c r="K16" s="26" t="n">
        <v>46204</v>
      </c>
      <c r="L16" s="12">
        <f>SUMIFS('Controle de Honorários'!$J$4:$J$103,'Controle de Honorários'!$I$4:$I$103,"&gt;="&amp;J16,'Controle de Honorários'!$I$4:$I$103,"&lt;"&amp;K16)</f>
        <v/>
      </c>
    </row>
    <row r="17">
      <c r="A17" s="21">
        <f>'Configurações'!$D$10</f>
        <v/>
      </c>
      <c r="B17" s="8">
        <f>IF(A17="","",SUMIF('Controle de Honorários'!$F$4:$F$103,A17,'Controle de Honorários'!$J$4:$J$103))</f>
        <v/>
      </c>
      <c r="C17" s="8">
        <f>IF(A17="","",SUMIF('Controle de Honorários'!$F$4:$F$103,A17,'Controle de Honorários'!$K$4:$K$103))</f>
        <v/>
      </c>
      <c r="D17" s="8">
        <f>IF(A17="","",SUMIF('Controle de Honorários'!$F$4:$F$103,A17,'Controle de Honorários'!$L$4:$L$103))</f>
        <v/>
      </c>
      <c r="J17" s="35" t="n">
        <v>46204</v>
      </c>
      <c r="K17" s="23" t="n">
        <v>46235</v>
      </c>
      <c r="L17" s="8">
        <f>SUMIFS('Controle de Honorários'!$J$4:$J$103,'Controle de Honorários'!$I$4:$I$103,"&gt;="&amp;J17,'Controle de Honorários'!$I$4:$I$103,"&lt;"&amp;K17)</f>
        <v/>
      </c>
    </row>
    <row r="18">
      <c r="A18" s="24">
        <f>'Configurações'!$D$11</f>
        <v/>
      </c>
      <c r="B18" s="12">
        <f>IF(A18="","",SUMIF('Controle de Honorários'!$F$4:$F$103,A18,'Controle de Honorários'!$J$4:$J$103))</f>
        <v/>
      </c>
      <c r="C18" s="12">
        <f>IF(A18="","",SUMIF('Controle de Honorários'!$F$4:$F$103,A18,'Controle de Honorários'!$K$4:$K$103))</f>
        <v/>
      </c>
      <c r="D18" s="12">
        <f>IF(A18="","",SUMIF('Controle de Honorários'!$F$4:$F$103,A18,'Controle de Honorários'!$L$4:$L$103))</f>
        <v/>
      </c>
      <c r="J18" s="36" t="n">
        <v>46235</v>
      </c>
      <c r="K18" s="26" t="n">
        <v>46266</v>
      </c>
      <c r="L18" s="12">
        <f>SUMIFS('Controle de Honorários'!$J$4:$J$103,'Controle de Honorários'!$I$4:$I$103,"&gt;="&amp;J18,'Controle de Honorários'!$I$4:$I$103,"&lt;"&amp;K18)</f>
        <v/>
      </c>
    </row>
    <row r="19">
      <c r="A19" s="21">
        <f>'Configurações'!$D$12</f>
        <v/>
      </c>
      <c r="B19" s="8">
        <f>IF(A19="","",SUMIF('Controle de Honorários'!$F$4:$F$103,A19,'Controle de Honorários'!$J$4:$J$103))</f>
        <v/>
      </c>
      <c r="C19" s="8">
        <f>IF(A19="","",SUMIF('Controle de Honorários'!$F$4:$F$103,A19,'Controle de Honorários'!$K$4:$K$103))</f>
        <v/>
      </c>
      <c r="D19" s="8">
        <f>IF(A19="","",SUMIF('Controle de Honorários'!$F$4:$F$103,A19,'Controle de Honorários'!$L$4:$L$103))</f>
        <v/>
      </c>
      <c r="J19" s="35" t="n">
        <v>46266</v>
      </c>
      <c r="K19" s="23" t="n">
        <v>46296</v>
      </c>
      <c r="L19" s="8">
        <f>SUMIFS('Controle de Honorários'!$J$4:$J$103,'Controle de Honorários'!$I$4:$I$103,"&gt;="&amp;J19,'Controle de Honorários'!$I$4:$I$103,"&lt;"&amp;K19)</f>
        <v/>
      </c>
    </row>
    <row r="20">
      <c r="J20" s="36" t="n">
        <v>46296</v>
      </c>
      <c r="K20" s="26" t="n">
        <v>46327</v>
      </c>
      <c r="L20" s="12">
        <f>SUMIFS('Controle de Honorários'!$J$4:$J$103,'Controle de Honorários'!$I$4:$I$103,"&gt;="&amp;J20,'Controle de Honorários'!$I$4:$I$103,"&lt;"&amp;K20)</f>
        <v/>
      </c>
    </row>
    <row r="21">
      <c r="J21" s="35" t="n">
        <v>46327</v>
      </c>
      <c r="K21" s="23" t="n">
        <v>46357</v>
      </c>
      <c r="L21" s="8">
        <f>SUMIFS('Controle de Honorários'!$J$4:$J$103,'Controle de Honorários'!$I$4:$I$103,"&gt;="&amp;J21,'Controle de Honorários'!$I$4:$I$103,"&lt;"&amp;K21)</f>
        <v/>
      </c>
    </row>
    <row r="22">
      <c r="J22" s="36" t="n">
        <v>46357</v>
      </c>
      <c r="K22" s="26" t="n">
        <v>46388</v>
      </c>
      <c r="L22" s="12">
        <f>SUMIFS('Controle de Honorários'!$J$4:$J$103,'Controle de Honorários'!$I$4:$I$103,"&gt;="&amp;J22,'Controle de Honorários'!$I$4:$I$103,"&lt;"&amp;K22)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6" customWidth="1" min="4" max="4"/>
    <col width="4" customWidth="1" min="5" max="5"/>
    <col width="29" customWidth="1" min="6" max="6"/>
    <col width="4" customWidth="1" min="7" max="7"/>
    <col width="22" customWidth="1" min="8" max="8"/>
    <col width="4" customWidth="1" min="9" max="9"/>
    <col width="16" customWidth="1" min="10" max="10"/>
    <col width="4" customWidth="1" min="11" max="11"/>
    <col width="24" customWidth="1" min="12" max="12"/>
    <col width="4" customWidth="1" min="13" max="13"/>
    <col width="16" customWidth="1" min="14" max="14"/>
  </cols>
  <sheetData>
    <row r="1" ht="28" customHeight="1">
      <c r="A1" s="1" t="inlineStr">
        <is>
          <t>CONFIGURAÇÕES | Parâmetros para manter a cobrança afiada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>
      <c r="A2" s="2" t="inlineStr">
        <is>
          <t>Listas de apoio e alíquotas editáveis. Revise os parâmetros antes de fechar o mês.</t>
        </is>
      </c>
    </row>
    <row r="3">
      <c r="A3" s="3" t="inlineStr">
        <is>
          <t>Regime tributário</t>
        </is>
      </c>
      <c r="B3" s="3" t="inlineStr">
        <is>
          <t>Alíquota estimada</t>
        </is>
      </c>
      <c r="D3" s="3" t="inlineStr">
        <is>
          <t>Áreas jurídicas</t>
        </is>
      </c>
      <c r="F3" s="3" t="inlineStr">
        <is>
          <t>Tipos de honorário</t>
        </is>
      </c>
      <c r="H3" s="3" t="inlineStr">
        <is>
          <t>Formas de cobrança</t>
        </is>
      </c>
      <c r="J3" s="3" t="inlineStr">
        <is>
          <t>Status</t>
        </is>
      </c>
      <c r="L3" s="3" t="inlineStr">
        <is>
          <t>Cidades/UF</t>
        </is>
      </c>
      <c r="N3" s="3" t="inlineStr">
        <is>
          <t>NF-e emitida?</t>
        </is>
      </c>
    </row>
    <row r="4">
      <c r="A4" s="5" t="inlineStr">
        <is>
          <t>Simples Nacional</t>
        </is>
      </c>
      <c r="B4" s="27" t="n">
        <v>0.06</v>
      </c>
      <c r="D4" s="5" t="inlineStr">
        <is>
          <t>Direito Trabalhista</t>
        </is>
      </c>
      <c r="F4" s="5" t="inlineStr">
        <is>
          <t>Consulta</t>
        </is>
      </c>
      <c r="H4" s="5" t="inlineStr">
        <is>
          <t>PIX</t>
        </is>
      </c>
      <c r="J4" s="4" t="inlineStr">
        <is>
          <t>Pago</t>
        </is>
      </c>
      <c r="L4" s="5" t="inlineStr">
        <is>
          <t>São Paulo/SP</t>
        </is>
      </c>
      <c r="N4" s="4" t="inlineStr">
        <is>
          <t>Sim</t>
        </is>
      </c>
    </row>
    <row r="5">
      <c r="A5" s="5" t="inlineStr">
        <is>
          <t>Lucro Presumido</t>
        </is>
      </c>
      <c r="B5" s="27" t="n">
        <v>0.1165</v>
      </c>
      <c r="D5" s="5" t="inlineStr">
        <is>
          <t>Direito de Família</t>
        </is>
      </c>
      <c r="F5" s="5" t="inlineStr">
        <is>
          <t>Mensalidade</t>
        </is>
      </c>
      <c r="H5" s="5" t="inlineStr">
        <is>
          <t>Boleto</t>
        </is>
      </c>
      <c r="J5" s="4" t="inlineStr">
        <is>
          <t>Pendente</t>
        </is>
      </c>
      <c r="L5" s="5" t="inlineStr">
        <is>
          <t>Rio de Janeiro/RJ</t>
        </is>
      </c>
      <c r="N5" s="4" t="inlineStr">
        <is>
          <t>Não</t>
        </is>
      </c>
    </row>
    <row r="6">
      <c r="A6" s="5" t="inlineStr">
        <is>
          <t>Lucro Real</t>
        </is>
      </c>
      <c r="B6" s="27" t="n">
        <v>0.15</v>
      </c>
      <c r="D6" s="5" t="inlineStr">
        <is>
          <t>Direito Empresarial</t>
        </is>
      </c>
      <c r="F6" s="5" t="inlineStr">
        <is>
          <t>Êxito</t>
        </is>
      </c>
      <c r="H6" s="5" t="inlineStr">
        <is>
          <t>Transferência</t>
        </is>
      </c>
      <c r="J6" s="4" t="inlineStr">
        <is>
          <t>Em atraso</t>
        </is>
      </c>
      <c r="L6" s="5" t="inlineStr">
        <is>
          <t>Belo Horizonte/MG</t>
        </is>
      </c>
      <c r="N6" s="4" t="n"/>
    </row>
    <row r="7">
      <c r="A7" s="5" t="inlineStr">
        <is>
          <t>MEI</t>
        </is>
      </c>
      <c r="B7" s="27" t="n">
        <v>0.05</v>
      </c>
      <c r="D7" s="5" t="inlineStr">
        <is>
          <t>Direito Civil</t>
        </is>
      </c>
      <c r="F7" s="5" t="inlineStr">
        <is>
          <t>Contratual</t>
        </is>
      </c>
      <c r="H7" s="5" t="inlineStr">
        <is>
          <t>Cartão</t>
        </is>
      </c>
      <c r="J7" s="4" t="n"/>
      <c r="L7" s="5" t="inlineStr">
        <is>
          <t>Curitiba/PR</t>
        </is>
      </c>
      <c r="N7" s="4" t="n"/>
    </row>
    <row r="8">
      <c r="A8" s="5" t="n"/>
      <c r="B8" s="4" t="n"/>
      <c r="D8" s="5" t="inlineStr">
        <is>
          <t>Direito Tributário</t>
        </is>
      </c>
      <c r="F8" s="5" t="inlineStr">
        <is>
          <t>Correspondência</t>
        </is>
      </c>
      <c r="H8" s="5" t="inlineStr">
        <is>
          <t>Dinheiro</t>
        </is>
      </c>
      <c r="J8" s="4" t="n"/>
      <c r="L8" s="5" t="inlineStr">
        <is>
          <t>Porto Alegre/RS</t>
        </is>
      </c>
      <c r="N8" s="4" t="n"/>
    </row>
    <row r="9">
      <c r="A9" s="5" t="n"/>
      <c r="B9" s="4" t="n"/>
      <c r="D9" s="5" t="inlineStr">
        <is>
          <t>Direito Previdenciário</t>
        </is>
      </c>
      <c r="F9" s="5" t="inlineStr">
        <is>
          <t>Audiência</t>
        </is>
      </c>
      <c r="H9" s="5" t="n"/>
      <c r="J9" s="4" t="n"/>
      <c r="L9" s="5" t="inlineStr">
        <is>
          <t>Salvador/BA</t>
        </is>
      </c>
      <c r="N9" s="4" t="n"/>
    </row>
    <row r="10">
      <c r="A10" s="5" t="n"/>
      <c r="B10" s="4" t="n"/>
      <c r="D10" s="5" t="inlineStr">
        <is>
          <t>Direito Imobiliário</t>
        </is>
      </c>
      <c r="F10" s="5" t="inlineStr">
        <is>
          <t>Acompanhamento processual</t>
        </is>
      </c>
      <c r="H10" s="5" t="n"/>
      <c r="J10" s="4" t="n"/>
      <c r="L10" s="5" t="inlineStr">
        <is>
          <t>Recife/PE</t>
        </is>
      </c>
      <c r="N10" s="4" t="n"/>
    </row>
    <row r="11">
      <c r="A11" s="5" t="n"/>
      <c r="B11" s="4" t="n"/>
      <c r="D11" s="5" t="inlineStr">
        <is>
          <t>Direito Administrativo</t>
        </is>
      </c>
      <c r="F11" s="5" t="n"/>
      <c r="H11" s="5" t="n"/>
      <c r="J11" s="4" t="n"/>
      <c r="L11" s="5" t="inlineStr">
        <is>
          <t>Fortaleza/CE</t>
        </is>
      </c>
      <c r="N11" s="4" t="n"/>
    </row>
    <row r="12">
      <c r="A12" s="5" t="n"/>
      <c r="B12" s="4" t="n"/>
      <c r="D12" s="5" t="inlineStr">
        <is>
          <t>Direito Penal</t>
        </is>
      </c>
      <c r="F12" s="5" t="n"/>
      <c r="H12" s="5" t="n"/>
      <c r="J12" s="4" t="n"/>
      <c r="L12" s="5" t="inlineStr">
        <is>
          <t>Brasília/DF</t>
        </is>
      </c>
      <c r="N12" s="4" t="n"/>
    </row>
    <row r="13">
      <c r="A13" s="5" t="n"/>
      <c r="B13" s="4" t="n"/>
      <c r="D13" s="5" t="n"/>
      <c r="F13" s="5" t="n"/>
      <c r="H13" s="5" t="n"/>
      <c r="J13" s="4" t="n"/>
      <c r="L13" s="5" t="inlineStr">
        <is>
          <t>Campinas/SP</t>
        </is>
      </c>
      <c r="N13" s="4" t="n"/>
    </row>
    <row r="14"/>
    <row r="15"/>
    <row r="16">
      <c r="A16" s="28" t="inlineStr">
        <is>
          <t>Nota de prudência</t>
        </is>
      </c>
    </row>
    <row r="17" ht="48" customHeight="1">
      <c r="A17" s="29" t="inlineStr">
        <is>
          <t>As alíquotas são estimativas e devem ser revisadas pelo contador, considerando ISS, DAS, IRPJ, CSLL, PIS/COFINS e retenções aplicáveis.</t>
        </is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2" customWidth="1" min="2" max="2"/>
    <col width="4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GUIA RÁPIDO | Use o controle para cobrar com clareza</t>
        </is>
      </c>
      <c r="B1" s="33" t="n"/>
      <c r="C1" s="33" t="n"/>
      <c r="D1" s="33" t="n"/>
      <c r="E1" s="33" t="n"/>
      <c r="F1" s="34" t="n"/>
    </row>
    <row r="2"/>
    <row r="3">
      <c r="A3" s="3" t="inlineStr">
        <is>
          <t>Planilha</t>
        </is>
      </c>
      <c r="B3" s="3" t="inlineStr">
        <is>
          <t>Como usar</t>
        </is>
      </c>
      <c r="C3" s="3" t="inlineStr">
        <is>
          <t>Ponto de atenção</t>
        </is>
      </c>
    </row>
    <row r="4">
      <c r="A4" s="29" t="inlineStr">
        <is>
          <t>Controle de Honorários</t>
        </is>
      </c>
      <c r="B4" s="29" t="inlineStr">
        <is>
          <t>Preencha as células amarelas. Saldo, impostos, status e dias em atraso são calculados automaticamente.</t>
        </is>
      </c>
      <c r="C4" s="29" t="inlineStr">
        <is>
          <t>Registre vencimento e valor recebido para o alerta funcionar.</t>
        </is>
      </c>
    </row>
    <row r="5">
      <c r="A5" s="30" t="inlineStr">
        <is>
          <t>Resumo Financeiro</t>
        </is>
      </c>
      <c r="B5" s="30" t="inlineStr">
        <is>
          <t>Leia os indicadores e gráficos para priorizar contratos em atraso e valores com vencimento próximo.</t>
        </is>
      </c>
      <c r="C5" s="30" t="inlineStr">
        <is>
          <t>Os gráficos usam toda a faixa preparada de contratos.</t>
        </is>
      </c>
    </row>
    <row r="6">
      <c r="A6" s="29" t="inlineStr">
        <is>
          <t>Configurações</t>
        </is>
      </c>
      <c r="B6" s="29" t="inlineStr">
        <is>
          <t>Ajuste alíquotas, listas de áreas, formas de cobrança e opções de NF-e conforme a operação.</t>
        </is>
      </c>
      <c r="C6" s="29" t="inlineStr">
        <is>
          <t>Valide alíquotas com o contador antes de usar em decisões fiscais.</t>
        </is>
      </c>
    </row>
    <row r="7">
      <c r="A7" s="30" t="inlineStr">
        <is>
          <t>Instruções</t>
        </is>
      </c>
      <c r="B7" s="30" t="inlineStr">
        <is>
          <t>Mantenha este guia como referência rápida para a equipe administrativa e jurídica.</t>
        </is>
      </c>
      <c r="C7" s="30" t="inlineStr">
        <is>
          <t>Não substitui revisão contábil, fiscal ou jurídica especializada.</t>
        </is>
      </c>
    </row>
    <row r="8"/>
    <row r="9"/>
    <row r="10">
      <c r="A10" s="28" t="inlineStr">
        <is>
          <t>Colunas-chave para agir</t>
        </is>
      </c>
    </row>
    <row r="11">
      <c r="A11" s="31" t="inlineStr">
        <is>
          <t>Valor contratado e valor recebido</t>
        </is>
      </c>
      <c r="B11" s="29" t="inlineStr">
        <is>
          <t>O saldo em aberto mostra o que ainda precisa ser cobrado.</t>
        </is>
      </c>
    </row>
    <row r="12">
      <c r="A12" s="32" t="inlineStr">
        <is>
          <t>Data de vencimento e dias em atraso</t>
        </is>
      </c>
      <c r="B12" s="30" t="inlineStr">
        <is>
          <t>O status compara a data real de vencimento com a data atual.</t>
        </is>
      </c>
    </row>
    <row r="13">
      <c r="A13" s="31" t="inlineStr">
        <is>
          <t>Regime tributário e alíquota</t>
        </is>
      </c>
      <c r="B13" s="29" t="inlineStr">
        <is>
          <t>A alíquota vem da tabela auxiliar e pode ser ajustada.</t>
        </is>
      </c>
    </row>
    <row r="14">
      <c r="A14" s="32" t="inlineStr">
        <is>
          <t>NF-e emitida e observações</t>
        </is>
      </c>
      <c r="B14" s="30" t="inlineStr">
        <is>
          <t>Use para manter a trilha financeira e fiscal do contrato.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2026-09-06T23:28:05Z</dcterms:created>
  <dcterms:modified xmlns:dcterms="http://purl.org/dc/terms/" xmlns:xsi="http://www.w3.org/2001/XMLSchema-instance" xsi:type="dcterms:W3CDTF">2026-09-06T23:28:05Z</dcterms:modified>
</cp:coreProperties>
</file>