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a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b val="1"/>
      <color rgb="00FFFFFF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164" fontId="3" fillId="3" borderId="1" pivotButton="0" quotePrefix="0" xfId="0"/>
    <xf numFmtId="165" fontId="3" fillId="3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0" fontId="5" fillId="4" borderId="1" pivotButton="0" quotePrefix="0" xfId="0"/>
    <xf numFmtId="0" fontId="5" fillId="4" borderId="1" applyAlignment="1" pivotButton="0" quotePrefix="0" xfId="0">
      <alignment horizontal="right"/>
    </xf>
    <xf numFmtId="0" fontId="5" fillId="4" borderId="1" applyAlignment="1" pivotButton="0" quotePrefix="0" xfId="0">
      <alignment horizontal="center" vertical="center"/>
    </xf>
    <xf numFmtId="164" fontId="5" fillId="4" borderId="1" pivotButton="0" quotePrefix="0" xfId="0"/>
    <xf numFmtId="165" fontId="5" fillId="4" borderId="1" pivotButton="0" quotePrefix="0" xfId="0"/>
    <xf numFmtId="0" fontId="2" fillId="2" borderId="0" applyAlignment="1" pivotButton="0" quotePrefix="0" xfId="0">
      <alignment horizontal="center" vertical="center"/>
    </xf>
    <xf numFmtId="0" fontId="4" fillId="3" borderId="1" pivotButton="0" quotePrefix="0" xfId="0"/>
    <xf numFmtId="164" fontId="3" fillId="3" borderId="1" applyAlignment="1" pivotButton="0" quotePrefix="0" xfId="0">
      <alignment horizontal="center" vertical="center"/>
    </xf>
    <xf numFmtId="0" fontId="4" fillId="6" borderId="1" pivotButton="0" quotePrefix="0" xfId="0"/>
    <xf numFmtId="164" fontId="3" fillId="6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2" fillId="4" borderId="1" applyAlignment="1" pivotButton="0" quotePrefix="0" xfId="0">
      <alignment horizontal="center" vertical="center"/>
    </xf>
    <xf numFmtId="0" fontId="3" fillId="6" borderId="1" pivotButton="0" quotePrefix="0" xfId="0"/>
    <xf numFmtId="0" fontId="3" fillId="6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CA8A04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Vendas e Lucro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'Dashboard'!$A$14:$A$18</f>
            </numRef>
          </cat>
          <val>
            <numRef>
              <f>'Dashboard'!$B$14:$B$18</f>
            </numRef>
          </val>
        </ser>
        <ser>
          <idx val="1"/>
          <order val="1"/>
          <tx>
            <strRef>
              <f>'Dashboard'!C13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'Dashboard'!$A$14:$A$18</f>
            </numRef>
          </cat>
          <val>
            <numRef>
              <f>'Dashboard'!$C$14:$C$18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de Vendas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'Dashboard'!$A$14:$A$18</f>
            </numRef>
          </cat>
          <val>
            <numRef>
              <f>'Dashboard'!$B$14:$B$18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17" customWidth="1" min="3" max="3"/>
    <col width="16" customWidth="1" min="4" max="4"/>
    <col width="14" customWidth="1" min="5" max="5"/>
    <col width="13" customWidth="1" min="6" max="6"/>
    <col width="7" customWidth="1" min="7" max="7"/>
    <col width="16" customWidth="1" min="8" max="8"/>
    <col width="14" customWidth="1" min="9" max="9"/>
    <col width="16" customWidth="1" min="10" max="10"/>
    <col width="15" customWidth="1" min="11" max="11"/>
    <col width="14" customWidth="1" min="12" max="12"/>
    <col width="12" customWidth="1" min="13" max="13"/>
    <col width="16" customWidth="1" min="14" max="14"/>
    <col width="13" customWidth="1" min="15" max="15"/>
    <col width="14" customWidth="1" min="16" max="16"/>
    <col width="14" customWidth="1" min="18" max="18"/>
    <col width="14" customWidth="1" min="19" max="19"/>
  </cols>
  <sheetData>
    <row r="1" ht="26" customHeight="1">
      <c r="A1" s="1" t="inlineStr">
        <is>
          <t>CONTROLE DE VENDAS — PEQUENA EMPRESA</t>
        </is>
      </c>
    </row>
    <row r="2">
      <c r="A2" s="2" t="inlineStr">
        <is>
          <t>ID</t>
        </is>
      </c>
      <c r="B2" s="2" t="inlineStr">
        <is>
          <t>Data</t>
        </is>
      </c>
      <c r="C2" s="2" t="inlineStr">
        <is>
          <t>Cliente</t>
        </is>
      </c>
      <c r="D2" s="2" t="inlineStr">
        <is>
          <t>Cidade</t>
        </is>
      </c>
      <c r="E2" s="2" t="inlineStr">
        <is>
          <t>Produto</t>
        </is>
      </c>
      <c r="F2" s="2" t="inlineStr">
        <is>
          <t>Categoria</t>
        </is>
      </c>
      <c r="G2" s="2" t="inlineStr">
        <is>
          <t>Qtd.</t>
        </is>
      </c>
      <c r="H2" s="2" t="inlineStr">
        <is>
          <t>Preço Unit. (R$)</t>
        </is>
      </c>
      <c r="I2" s="2" t="inlineStr">
        <is>
          <t>Total (R$)</t>
        </is>
      </c>
      <c r="J2" s="2" t="inlineStr">
        <is>
          <t>Custo Unit. (R$)</t>
        </is>
      </c>
      <c r="K2" s="2" t="inlineStr">
        <is>
          <t>Custo Total (R$)</t>
        </is>
      </c>
      <c r="L2" s="2" t="inlineStr">
        <is>
          <t>Lucro (R$)</t>
        </is>
      </c>
      <c r="M2" s="2" t="inlineStr">
        <is>
          <t>Margem (%)</t>
        </is>
      </c>
      <c r="N2" s="2" t="inlineStr">
        <is>
          <t>Status Pagamento</t>
        </is>
      </c>
      <c r="O2" s="2" t="inlineStr">
        <is>
          <t>Comissão (%)</t>
        </is>
      </c>
      <c r="P2" s="2" t="inlineStr">
        <is>
          <t>Comissão (R$)</t>
        </is>
      </c>
      <c r="R2" s="3" t="inlineStr">
        <is>
          <t>Categoria</t>
        </is>
      </c>
      <c r="S2" s="3" t="inlineStr">
        <is>
          <t>Comissão (%)</t>
        </is>
      </c>
    </row>
    <row r="3">
      <c r="A3" s="4" t="n">
        <v>1</v>
      </c>
      <c r="B3" s="4" t="inlineStr">
        <is>
          <t>03/07/2026</t>
        </is>
      </c>
      <c r="C3" s="5" t="inlineStr">
        <is>
          <t>João Silva</t>
        </is>
      </c>
      <c r="D3" s="5" t="inlineStr">
        <is>
          <t>São Paulo</t>
        </is>
      </c>
      <c r="E3" s="5" t="inlineStr">
        <is>
          <t>Notebook</t>
        </is>
      </c>
      <c r="F3" s="4" t="inlineStr">
        <is>
          <t>Informática</t>
        </is>
      </c>
      <c r="G3" s="4" t="n">
        <v>2</v>
      </c>
      <c r="H3" s="6" t="n">
        <v>3200</v>
      </c>
      <c r="I3" s="6">
        <f>G3*H3</f>
        <v/>
      </c>
      <c r="J3" s="6" t="n">
        <v>900</v>
      </c>
      <c r="K3" s="6">
        <f>G3*J3</f>
        <v/>
      </c>
      <c r="L3" s="6">
        <f>I3-K3</f>
        <v/>
      </c>
      <c r="M3" s="7">
        <f>IFERROR(L3/I3,0)</f>
        <v/>
      </c>
      <c r="N3" s="4" t="inlineStr">
        <is>
          <t>Pago</t>
        </is>
      </c>
      <c r="O3" s="7">
        <f>IFERROR(VLOOKUP(F3,$R$3:$S$7,2,0),0)</f>
        <v/>
      </c>
      <c r="P3" s="6">
        <f>I3*O3</f>
        <v/>
      </c>
      <c r="R3" s="8" t="inlineStr">
        <is>
          <t>Eletrônicos</t>
        </is>
      </c>
      <c r="S3" s="9" t="n">
        <v>0.05</v>
      </c>
    </row>
    <row r="4">
      <c r="A4" s="10" t="n">
        <v>2</v>
      </c>
      <c r="B4" s="10" t="inlineStr">
        <is>
          <t>05/07/2026</t>
        </is>
      </c>
      <c r="C4" s="11" t="inlineStr">
        <is>
          <t>Maria Oliveira</t>
        </is>
      </c>
      <c r="D4" s="11" t="inlineStr">
        <is>
          <t>Rio de Janeiro</t>
        </is>
      </c>
      <c r="E4" s="11" t="inlineStr">
        <is>
          <t>Mouse</t>
        </is>
      </c>
      <c r="F4" s="10" t="inlineStr">
        <is>
          <t>Informática</t>
        </is>
      </c>
      <c r="G4" s="10" t="n">
        <v>10</v>
      </c>
      <c r="H4" s="12" t="n">
        <v>45</v>
      </c>
      <c r="I4" s="12">
        <f>G4*H4</f>
        <v/>
      </c>
      <c r="J4" s="12" t="n">
        <v>18</v>
      </c>
      <c r="K4" s="12">
        <f>G4*J4</f>
        <v/>
      </c>
      <c r="L4" s="12">
        <f>I4-K4</f>
        <v/>
      </c>
      <c r="M4" s="13">
        <f>IFERROR(L4/I4,0)</f>
        <v/>
      </c>
      <c r="N4" s="10" t="inlineStr">
        <is>
          <t>Pago</t>
        </is>
      </c>
      <c r="O4" s="13">
        <f>IFERROR(VLOOKUP(F4,$R$3:$S$7,2,0),0)</f>
        <v/>
      </c>
      <c r="P4" s="12">
        <f>I4*O4</f>
        <v/>
      </c>
      <c r="R4" s="8" t="inlineStr">
        <is>
          <t>Papelaria</t>
        </is>
      </c>
      <c r="S4" s="9" t="n">
        <v>0.03</v>
      </c>
    </row>
    <row r="5">
      <c r="A5" s="4" t="n">
        <v>3</v>
      </c>
      <c r="B5" s="4" t="inlineStr">
        <is>
          <t>07/07/2026</t>
        </is>
      </c>
      <c r="C5" s="5" t="inlineStr">
        <is>
          <t>Pedro Santos</t>
        </is>
      </c>
      <c r="D5" s="5" t="inlineStr">
        <is>
          <t>Belo Horizonte</t>
        </is>
      </c>
      <c r="E5" s="5" t="inlineStr">
        <is>
          <t>Cadeira</t>
        </is>
      </c>
      <c r="F5" s="4" t="inlineStr">
        <is>
          <t>Móveis</t>
        </is>
      </c>
      <c r="G5" s="4" t="n">
        <v>4</v>
      </c>
      <c r="H5" s="6" t="n">
        <v>380</v>
      </c>
      <c r="I5" s="6">
        <f>G5*H5</f>
        <v/>
      </c>
      <c r="J5" s="6" t="n">
        <v>210</v>
      </c>
      <c r="K5" s="6">
        <f>G5*J5</f>
        <v/>
      </c>
      <c r="L5" s="6">
        <f>I5-K5</f>
        <v/>
      </c>
      <c r="M5" s="7">
        <f>IFERROR(L5/I5,0)</f>
        <v/>
      </c>
      <c r="N5" s="4" t="inlineStr">
        <is>
          <t>Pendente</t>
        </is>
      </c>
      <c r="O5" s="7">
        <f>IFERROR(VLOOKUP(F5,$R$3:$S$7,2,0),0)</f>
        <v/>
      </c>
      <c r="P5" s="6">
        <f>I5*O5</f>
        <v/>
      </c>
      <c r="R5" s="8" t="inlineStr">
        <is>
          <t>Móveis</t>
        </is>
      </c>
      <c r="S5" s="9" t="n">
        <v>0.04</v>
      </c>
    </row>
    <row r="6">
      <c r="A6" s="10" t="n">
        <v>4</v>
      </c>
      <c r="B6" s="10" t="inlineStr">
        <is>
          <t>08/07/2026</t>
        </is>
      </c>
      <c r="C6" s="11" t="inlineStr">
        <is>
          <t>Ana Souza</t>
        </is>
      </c>
      <c r="D6" s="11" t="inlineStr">
        <is>
          <t>Curitiba</t>
        </is>
      </c>
      <c r="E6" s="11" t="inlineStr">
        <is>
          <t>Caneta</t>
        </is>
      </c>
      <c r="F6" s="10" t="inlineStr">
        <is>
          <t>Papelaria</t>
        </is>
      </c>
      <c r="G6" s="10" t="n">
        <v>50</v>
      </c>
      <c r="H6" s="12" t="n">
        <v>2.5</v>
      </c>
      <c r="I6" s="12">
        <f>G6*H6</f>
        <v/>
      </c>
      <c r="J6" s="12" t="n">
        <v>0.9</v>
      </c>
      <c r="K6" s="12">
        <f>G6*J6</f>
        <v/>
      </c>
      <c r="L6" s="12">
        <f>I6-K6</f>
        <v/>
      </c>
      <c r="M6" s="13">
        <f>IFERROR(L6/I6,0)</f>
        <v/>
      </c>
      <c r="N6" s="10" t="inlineStr">
        <is>
          <t>Pago</t>
        </is>
      </c>
      <c r="O6" s="13">
        <f>IFERROR(VLOOKUP(F6,$R$3:$S$7,2,0),0)</f>
        <v/>
      </c>
      <c r="P6" s="12">
        <f>I6*O6</f>
        <v/>
      </c>
      <c r="R6" s="8" t="inlineStr">
        <is>
          <t>Informática</t>
        </is>
      </c>
      <c r="S6" s="9" t="n">
        <v>0.06</v>
      </c>
    </row>
    <row r="7">
      <c r="A7" s="4" t="n">
        <v>5</v>
      </c>
      <c r="B7" s="4" t="inlineStr">
        <is>
          <t>09/07/2026</t>
        </is>
      </c>
      <c r="C7" s="5" t="inlineStr">
        <is>
          <t>Carlos Pereira</t>
        </is>
      </c>
      <c r="D7" s="5" t="inlineStr">
        <is>
          <t>Porto Alegre</t>
        </is>
      </c>
      <c r="E7" s="5" t="inlineStr">
        <is>
          <t>Monitor</t>
        </is>
      </c>
      <c r="F7" s="4" t="inlineStr">
        <is>
          <t>Informática</t>
        </is>
      </c>
      <c r="G7" s="4" t="n">
        <v>3</v>
      </c>
      <c r="H7" s="6" t="n">
        <v>890</v>
      </c>
      <c r="I7" s="6">
        <f>G7*H7</f>
        <v/>
      </c>
      <c r="J7" s="6" t="n">
        <v>520</v>
      </c>
      <c r="K7" s="6">
        <f>G7*J7</f>
        <v/>
      </c>
      <c r="L7" s="6">
        <f>I7-K7</f>
        <v/>
      </c>
      <c r="M7" s="7">
        <f>IFERROR(L7/I7,0)</f>
        <v/>
      </c>
      <c r="N7" s="4" t="inlineStr">
        <is>
          <t>Atrasado</t>
        </is>
      </c>
      <c r="O7" s="7">
        <f>IFERROR(VLOOKUP(F7,$R$3:$S$7,2,0),0)</f>
        <v/>
      </c>
      <c r="P7" s="6">
        <f>I7*O7</f>
        <v/>
      </c>
      <c r="R7" s="8" t="inlineStr">
        <is>
          <t>Alimentos</t>
        </is>
      </c>
      <c r="S7" s="9" t="n">
        <v>0.02</v>
      </c>
    </row>
    <row r="8">
      <c r="A8" s="10" t="n">
        <v>6</v>
      </c>
      <c r="B8" s="10" t="inlineStr">
        <is>
          <t>10/07/2026</t>
        </is>
      </c>
      <c r="C8" s="11" t="inlineStr">
        <is>
          <t>Juliana Costa</t>
        </is>
      </c>
      <c r="D8" s="11" t="inlineStr">
        <is>
          <t>Salvador</t>
        </is>
      </c>
      <c r="E8" s="11" t="inlineStr">
        <is>
          <t>Papel A4</t>
        </is>
      </c>
      <c r="F8" s="10" t="inlineStr">
        <is>
          <t>Papelaria</t>
        </is>
      </c>
      <c r="G8" s="10" t="n">
        <v>20</v>
      </c>
      <c r="H8" s="12" t="n">
        <v>24</v>
      </c>
      <c r="I8" s="12">
        <f>G8*H8</f>
        <v/>
      </c>
      <c r="J8" s="12" t="n">
        <v>14</v>
      </c>
      <c r="K8" s="12">
        <f>G8*J8</f>
        <v/>
      </c>
      <c r="L8" s="12">
        <f>I8-K8</f>
        <v/>
      </c>
      <c r="M8" s="13">
        <f>IFERROR(L8/I8,0)</f>
        <v/>
      </c>
      <c r="N8" s="10" t="inlineStr">
        <is>
          <t>Pago</t>
        </is>
      </c>
      <c r="O8" s="13">
        <f>IFERROR(VLOOKUP(F8,$R$3:$S$7,2,0),0)</f>
        <v/>
      </c>
      <c r="P8" s="12">
        <f>I8*O8</f>
        <v/>
      </c>
    </row>
    <row r="9">
      <c r="A9" s="4" t="n">
        <v>7</v>
      </c>
      <c r="B9" s="4" t="inlineStr">
        <is>
          <t>11/07/2026</t>
        </is>
      </c>
      <c r="C9" s="5" t="inlineStr">
        <is>
          <t>Rafael Almeida</t>
        </is>
      </c>
      <c r="D9" s="5" t="inlineStr">
        <is>
          <t>Recife</t>
        </is>
      </c>
      <c r="E9" s="5" t="inlineStr">
        <is>
          <t>Mesa</t>
        </is>
      </c>
      <c r="F9" s="4" t="inlineStr">
        <is>
          <t>Móveis</t>
        </is>
      </c>
      <c r="G9" s="4" t="n">
        <v>2</v>
      </c>
      <c r="H9" s="6" t="n">
        <v>650</v>
      </c>
      <c r="I9" s="6">
        <f>G9*H9</f>
        <v/>
      </c>
      <c r="J9" s="6" t="n">
        <v>380</v>
      </c>
      <c r="K9" s="6">
        <f>G9*J9</f>
        <v/>
      </c>
      <c r="L9" s="6">
        <f>I9-K9</f>
        <v/>
      </c>
      <c r="M9" s="7">
        <f>IFERROR(L9/I9,0)</f>
        <v/>
      </c>
      <c r="N9" s="4" t="inlineStr">
        <is>
          <t>Pendente</t>
        </is>
      </c>
      <c r="O9" s="7">
        <f>IFERROR(VLOOKUP(F9,$R$3:$S$7,2,0),0)</f>
        <v/>
      </c>
      <c r="P9" s="6">
        <f>I9*O9</f>
        <v/>
      </c>
    </row>
    <row r="10">
      <c r="A10" s="10" t="n">
        <v>8</v>
      </c>
      <c r="B10" s="10" t="inlineStr">
        <is>
          <t>12/07/2026</t>
        </is>
      </c>
      <c r="C10" s="11" t="inlineStr">
        <is>
          <t>Camila Ferreira</t>
        </is>
      </c>
      <c r="D10" s="11" t="inlineStr">
        <is>
          <t>Fortaleza</t>
        </is>
      </c>
      <c r="E10" s="11" t="inlineStr">
        <is>
          <t>Teclado</t>
        </is>
      </c>
      <c r="F10" s="10" t="inlineStr">
        <is>
          <t>Informática</t>
        </is>
      </c>
      <c r="G10" s="10" t="n">
        <v>6</v>
      </c>
      <c r="H10" s="12" t="n">
        <v>120</v>
      </c>
      <c r="I10" s="12">
        <f>G10*H10</f>
        <v/>
      </c>
      <c r="J10" s="12" t="n">
        <v>65</v>
      </c>
      <c r="K10" s="12">
        <f>G10*J10</f>
        <v/>
      </c>
      <c r="L10" s="12">
        <f>I10-K10</f>
        <v/>
      </c>
      <c r="M10" s="13">
        <f>IFERROR(L10/I10,0)</f>
        <v/>
      </c>
      <c r="N10" s="10" t="inlineStr">
        <is>
          <t>Pago</t>
        </is>
      </c>
      <c r="O10" s="13">
        <f>IFERROR(VLOOKUP(F10,$R$3:$S$7,2,0),0)</f>
        <v/>
      </c>
      <c r="P10" s="12">
        <f>I10*O10</f>
        <v/>
      </c>
    </row>
    <row r="11">
      <c r="A11" s="4" t="n">
        <v>9</v>
      </c>
      <c r="B11" s="4" t="inlineStr">
        <is>
          <t>13/07/2026</t>
        </is>
      </c>
      <c r="C11" s="5" t="inlineStr">
        <is>
          <t>João Silva</t>
        </is>
      </c>
      <c r="D11" s="5" t="inlineStr">
        <is>
          <t>São Paulo</t>
        </is>
      </c>
      <c r="E11" s="5" t="inlineStr">
        <is>
          <t>Café</t>
        </is>
      </c>
      <c r="F11" s="4" t="inlineStr">
        <is>
          <t>Alimentos</t>
        </is>
      </c>
      <c r="G11" s="4" t="n">
        <v>15</v>
      </c>
      <c r="H11" s="6" t="n">
        <v>18</v>
      </c>
      <c r="I11" s="6">
        <f>G11*H11</f>
        <v/>
      </c>
      <c r="J11" s="6" t="n">
        <v>9.5</v>
      </c>
      <c r="K11" s="6">
        <f>G11*J11</f>
        <v/>
      </c>
      <c r="L11" s="6">
        <f>I11-K11</f>
        <v/>
      </c>
      <c r="M11" s="7">
        <f>IFERROR(L11/I11,0)</f>
        <v/>
      </c>
      <c r="N11" s="4" t="inlineStr">
        <is>
          <t>Pago</t>
        </is>
      </c>
      <c r="O11" s="7">
        <f>IFERROR(VLOOKUP(F11,$R$3:$S$7,2,0),0)</f>
        <v/>
      </c>
      <c r="P11" s="6">
        <f>I11*O11</f>
        <v/>
      </c>
    </row>
    <row r="12">
      <c r="A12" s="10" t="n">
        <v>10</v>
      </c>
      <c r="B12" s="10" t="inlineStr">
        <is>
          <t>14/07/2026</t>
        </is>
      </c>
      <c r="C12" s="11" t="inlineStr">
        <is>
          <t>Maria Oliveira</t>
        </is>
      </c>
      <c r="D12" s="11" t="inlineStr">
        <is>
          <t>Rio de Janeiro</t>
        </is>
      </c>
      <c r="E12" s="11" t="inlineStr">
        <is>
          <t>Impressora</t>
        </is>
      </c>
      <c r="F12" s="10" t="inlineStr">
        <is>
          <t>Informática</t>
        </is>
      </c>
      <c r="G12" s="10" t="n">
        <v>2</v>
      </c>
      <c r="H12" s="12" t="n">
        <v>780</v>
      </c>
      <c r="I12" s="12">
        <f>G12*H12</f>
        <v/>
      </c>
      <c r="J12" s="12" t="n">
        <v>430</v>
      </c>
      <c r="K12" s="12">
        <f>G12*J12</f>
        <v/>
      </c>
      <c r="L12" s="12">
        <f>I12-K12</f>
        <v/>
      </c>
      <c r="M12" s="13">
        <f>IFERROR(L12/I12,0)</f>
        <v/>
      </c>
      <c r="N12" s="10" t="inlineStr">
        <is>
          <t>Atrasado</t>
        </is>
      </c>
      <c r="O12" s="13">
        <f>IFERROR(VLOOKUP(F12,$R$3:$S$7,2,0),0)</f>
        <v/>
      </c>
      <c r="P12" s="12">
        <f>I12*O12</f>
        <v/>
      </c>
    </row>
    <row r="13">
      <c r="A13" s="14" t="n"/>
      <c r="B13" s="14" t="n"/>
      <c r="C13" s="14" t="n"/>
      <c r="D13" s="14" t="n"/>
      <c r="E13" s="14" t="n"/>
      <c r="F13" s="15" t="inlineStr">
        <is>
          <t>TOTAIS</t>
        </is>
      </c>
      <c r="G13" s="16">
        <f>SUM(G3:G12)</f>
        <v/>
      </c>
      <c r="H13" s="14" t="n"/>
      <c r="I13" s="17">
        <f>SUM(I3:I12)</f>
        <v/>
      </c>
      <c r="J13" s="14" t="n"/>
      <c r="K13" s="17">
        <f>SUM(K3:K12)</f>
        <v/>
      </c>
      <c r="L13" s="17">
        <f>SUM(L3:L12)</f>
        <v/>
      </c>
      <c r="M13" s="18">
        <f>IFERROR(AVERAGE(M3:M12),0)</f>
        <v/>
      </c>
      <c r="N13" s="14" t="n"/>
      <c r="O13" s="14" t="n"/>
      <c r="P13" s="17">
        <f>SUM(P3:P12)</f>
        <v/>
      </c>
    </row>
  </sheetData>
  <mergeCells count="1">
    <mergeCell ref="A1:P1"/>
  </mergeCells>
  <conditionalFormatting sqref="N3:N12">
    <cfRule type="expression" priority="1" dxfId="0" stopIfTrue="1">
      <formula>N3="Atrasado"</formula>
    </cfRule>
    <cfRule type="expression" priority="2" dxfId="1" stopIfTrue="1">
      <formula>N3="Pago"</formula>
    </cfRule>
    <cfRule type="expression" priority="3" dxfId="2" stopIfTrue="1">
      <formula>N3="Pendente"</formula>
    </cfRule>
  </conditionalFormatting>
  <dataValidations count="1">
    <dataValidation sqref="N3:N12" showErrorMessage="1" showInputMessage="1" allowBlank="1" type="list">
      <formula1>"Pago,Pendente,Atrasado"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16" customWidth="1" min="4" max="4"/>
  </cols>
  <sheetData>
    <row r="1" ht="26" customHeight="1">
      <c r="A1" s="1" t="inlineStr">
        <is>
          <t>DASHBOARD — RESUMO GERENCIAL</t>
        </is>
      </c>
    </row>
    <row r="2"/>
    <row r="3">
      <c r="A3" s="19" t="inlineStr">
        <is>
          <t>Indicador</t>
        </is>
      </c>
      <c r="B3" s="19" t="inlineStr">
        <is>
          <t>Valor</t>
        </is>
      </c>
    </row>
    <row r="4">
      <c r="A4" s="20" t="inlineStr">
        <is>
          <t>Faturamento Total</t>
        </is>
      </c>
      <c r="B4" s="21">
        <f>Vendas!I13</f>
        <v/>
      </c>
    </row>
    <row r="5">
      <c r="A5" s="22" t="inlineStr">
        <is>
          <t>Lucro Total</t>
        </is>
      </c>
      <c r="B5" s="23">
        <f>Vendas!L13</f>
        <v/>
      </c>
    </row>
    <row r="6">
      <c r="A6" s="20" t="inlineStr">
        <is>
          <t>Margem Média</t>
        </is>
      </c>
      <c r="B6" s="24">
        <f>Vendas!M13</f>
        <v/>
      </c>
    </row>
    <row r="7">
      <c r="A7" s="22" t="inlineStr">
        <is>
          <t>Comissões Totais</t>
        </is>
      </c>
      <c r="B7" s="23">
        <f>Vendas!P13</f>
        <v/>
      </c>
    </row>
    <row r="8">
      <c r="A8" s="20" t="inlineStr">
        <is>
          <t>Qtd. de Pedidos</t>
        </is>
      </c>
      <c r="B8" s="25">
        <f>COUNTA(Vendas!A3:A12)</f>
        <v/>
      </c>
    </row>
    <row r="9">
      <c r="A9" s="22" t="inlineStr">
        <is>
          <t>Ticket Médio</t>
        </is>
      </c>
      <c r="B9" s="23">
        <f>IFERROR(Vendas!I13/COUNTA(Vendas!A3:A12),0)</f>
        <v/>
      </c>
    </row>
    <row r="10"/>
    <row r="11"/>
    <row r="12">
      <c r="A12" s="26" t="inlineStr">
        <is>
          <t>Resumo por Categoria</t>
        </is>
      </c>
    </row>
    <row r="13">
      <c r="A13" s="27" t="inlineStr">
        <is>
          <t>Categoria</t>
        </is>
      </c>
      <c r="B13" s="27" t="inlineStr">
        <is>
          <t>Total Vendas (R$)</t>
        </is>
      </c>
      <c r="C13" s="27" t="inlineStr">
        <is>
          <t>Lucro (R$)</t>
        </is>
      </c>
      <c r="D13" s="27" t="inlineStr">
        <is>
          <t>Qtd. Pedidos</t>
        </is>
      </c>
    </row>
    <row r="14">
      <c r="A14" s="5" t="inlineStr">
        <is>
          <t>Eletrônicos</t>
        </is>
      </c>
      <c r="B14" s="21">
        <f>SUMIF(Vendas!$F$3:$F$12,A14,Vendas!$I$3:$I$12)</f>
        <v/>
      </c>
      <c r="C14" s="21">
        <f>SUMIF(Vendas!$F$3:$F$12,A14,Vendas!$L$3:$L$12)</f>
        <v/>
      </c>
      <c r="D14" s="4">
        <f>COUNTIF(Vendas!$F$3:$F$12,A14)</f>
        <v/>
      </c>
    </row>
    <row r="15">
      <c r="A15" s="28" t="inlineStr">
        <is>
          <t>Papelaria</t>
        </is>
      </c>
      <c r="B15" s="23">
        <f>SUMIF(Vendas!$F$3:$F$12,A15,Vendas!$I$3:$I$12)</f>
        <v/>
      </c>
      <c r="C15" s="23">
        <f>SUMIF(Vendas!$F$3:$F$12,A15,Vendas!$L$3:$L$12)</f>
        <v/>
      </c>
      <c r="D15" s="29">
        <f>COUNTIF(Vendas!$F$3:$F$12,A15)</f>
        <v/>
      </c>
    </row>
    <row r="16">
      <c r="A16" s="5" t="inlineStr">
        <is>
          <t>Móveis</t>
        </is>
      </c>
      <c r="B16" s="21">
        <f>SUMIF(Vendas!$F$3:$F$12,A16,Vendas!$I$3:$I$12)</f>
        <v/>
      </c>
      <c r="C16" s="21">
        <f>SUMIF(Vendas!$F$3:$F$12,A16,Vendas!$L$3:$L$12)</f>
        <v/>
      </c>
      <c r="D16" s="4">
        <f>COUNTIF(Vendas!$F$3:$F$12,A16)</f>
        <v/>
      </c>
    </row>
    <row r="17">
      <c r="A17" s="28" t="inlineStr">
        <is>
          <t>Informática</t>
        </is>
      </c>
      <c r="B17" s="23">
        <f>SUMIF(Vendas!$F$3:$F$12,A17,Vendas!$I$3:$I$12)</f>
        <v/>
      </c>
      <c r="C17" s="23">
        <f>SUMIF(Vendas!$F$3:$F$12,A17,Vendas!$L$3:$L$12)</f>
        <v/>
      </c>
      <c r="D17" s="29">
        <f>COUNTIF(Vendas!$F$3:$F$12,A17)</f>
        <v/>
      </c>
    </row>
    <row r="18">
      <c r="A18" s="5" t="inlineStr">
        <is>
          <t>Alimentos</t>
        </is>
      </c>
      <c r="B18" s="21">
        <f>SUMIF(Vendas!$F$3:$F$12,A18,Vendas!$I$3:$I$12)</f>
        <v/>
      </c>
      <c r="C18" s="21">
        <f>SUMIF(Vendas!$F$3:$F$12,A18,Vendas!$L$3:$L$12)</f>
        <v/>
      </c>
      <c r="D18" s="4">
        <f>COUNTIF(Vendas!$F$3:$F$12,A18)</f>
        <v/>
      </c>
    </row>
  </sheetData>
  <mergeCells count="2">
    <mergeCell ref="A1:F1"/>
    <mergeCell ref="A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6" customHeight="1">
      <c r="A1" s="1" t="inlineStr">
        <is>
          <t>INSTRUÇÕES DE USO — PLANILHA DE PEQUENA EMPRESA</t>
        </is>
      </c>
    </row>
    <row r="2"/>
    <row r="3" ht="55" customHeight="1">
      <c r="A3" s="30" t="inlineStr">
        <is>
          <t>Vendas</t>
        </is>
      </c>
      <c r="B3" s="31" t="inlineStr">
        <is>
          <t>Registre cada venda com data, cliente, cidade, produto, categoria, quantidade e valores. As colunas Total, Custo Total, Lucro, Margem, Comissão são calculadas automaticamente por fórmulas. O Status de Pagamento possui lista suspensa (Pago, Pendente, Atrasado) com destaque colorido automático.</t>
        </is>
      </c>
    </row>
    <row r="4" ht="55" customHeight="1">
      <c r="A4" s="30" t="inlineStr">
        <is>
          <t>Tabela de Comissão</t>
        </is>
      </c>
      <c r="B4" s="31" t="inlineStr">
        <is>
          <t>Nas colunas R e S da aba Vendas há uma tabela auxiliar com o percentual de comissão de cada categoria. A coluna Comissão (%) usa VLOOKUP para buscar automaticamente o percentual conforme a categoria do produto.</t>
        </is>
      </c>
    </row>
    <row r="5" ht="55" customHeight="1">
      <c r="A5" s="30" t="inlineStr">
        <is>
          <t>Dashboard</t>
        </is>
      </c>
      <c r="B5" s="31" t="inlineStr">
        <is>
          <t>Mostra os principais indicadores da empresa (faturamento, lucro, margem média, comissões, ticket médio) e um resumo por categoria com gráficos de barras e pizza, atualizados automaticamente a partir da aba Vendas.</t>
        </is>
      </c>
    </row>
    <row r="6" ht="55" customHeight="1">
      <c r="A6" s="30" t="inlineStr">
        <is>
          <t>Fórmulas Utilizadas</t>
        </is>
      </c>
      <c r="B6" s="31" t="inlineStr">
        <is>
          <t>SUM (totais), AVERAGE (margem média), IF/IFERROR (proteção contra erros), VLOOKUP (busca de comissão), SUMIF e COUNTIF (resumo por categoria).</t>
        </is>
      </c>
    </row>
    <row r="7" ht="55" customHeight="1">
      <c r="A7" s="30" t="inlineStr">
        <is>
          <t>Atualização</t>
        </is>
      </c>
      <c r="B7" s="31" t="inlineStr">
        <is>
          <t>Para adicionar uma nova venda, insira uma nova linha na aba Vendas seguindo o mesmo padrão de fórmulas das linhas anteriores. O Dashboard e os gráficos serão atualizados automaticamente.</t>
        </is>
      </c>
    </row>
    <row r="8" ht="55" customHeight="1">
      <c r="A8" s="30" t="inlineStr">
        <is>
          <t>Cores e Formatação</t>
        </is>
      </c>
      <c r="B8" s="31" t="inlineStr">
        <is>
          <t>Células amarelo-claro (R$ FFFBEB) indicam dados editáveis. Verde indica situação positiva (pago), vermelho indica alerta (atrasado), amarelo indica pendência.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2026-07-14T13:12:20Z</dcterms:created>
  <dcterms:modified xmlns:dcterms="http://purl.org/dc/terms/" xmlns:xsi="http://www.w3.org/2001/XMLSchema-instance" xsi:type="dcterms:W3CDTF">2026-07-14T13:12:20Z</dcterms:modified>
</cp:coreProperties>
</file>