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arteira RF" sheetId="1" state="visible" r:id="rId1"/>
    <sheet xmlns:r="http://schemas.openxmlformats.org/officeDocument/2006/relationships" name="Resumo" sheetId="2" state="visible" r:id="rId2"/>
    <sheet xmlns:r="http://schemas.openxmlformats.org/officeDocument/2006/relationships" name="Instruçõ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DD/MM/AAAA"/>
    <numFmt numFmtId="165" formatCode="&quot;R$&quot; #.##0,00"/>
  </numFmts>
  <fonts count="6">
    <font>
      <name val="Calibri"/>
      <family val="2"/>
      <color theme="1"/>
      <sz val="11"/>
      <scheme val="minor"/>
    </font>
    <font>
      <name val="Calibri"/>
      <b val="1"/>
      <color rgb="000F766E"/>
      <sz val="16"/>
    </font>
    <font>
      <name val="Calibri"/>
      <b val="1"/>
      <color rgb="00FFFFFF"/>
      <sz val="11"/>
    </font>
    <font>
      <name val="Calibri"/>
      <sz val="10"/>
    </font>
    <font>
      <name val="Calibri"/>
      <b val="1"/>
      <sz val="10"/>
    </font>
    <font>
      <name val="Calibri"/>
      <b val="1"/>
      <color rgb="00FFFFFF"/>
      <sz val="10"/>
    </font>
  </fonts>
  <fills count="7">
    <fill>
      <patternFill/>
    </fill>
    <fill>
      <patternFill patternType="gray125"/>
    </fill>
    <fill>
      <patternFill patternType="solid">
        <fgColor rgb="000F766E"/>
      </patternFill>
    </fill>
    <fill>
      <patternFill patternType="solid">
        <fgColor rgb="00FFFBEB"/>
      </patternFill>
    </fill>
    <fill>
      <patternFill patternType="solid">
        <fgColor rgb="00F0FDFA"/>
      </patternFill>
    </fill>
    <fill>
      <patternFill patternType="solid">
        <fgColor rgb="00FFFFFF"/>
      </patternFill>
    </fill>
    <fill>
      <patternFill patternType="solid">
        <fgColor rgb="0014B8A6"/>
      </patternFill>
    </fill>
  </fills>
  <borders count="6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/>
      <top style="thin">
        <color rgb="00D1D5DB"/>
      </top>
      <bottom style="thin">
        <color rgb="00D1D5DB"/>
      </bottom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</borders>
  <cellStyleXfs count="1">
    <xf numFmtId="0" fontId="0" fillId="0" borderId="0"/>
  </cellStyleXfs>
  <cellXfs count="39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 wrapText="1"/>
    </xf>
    <xf numFmtId="0" fontId="3" fillId="4" borderId="1" applyAlignment="1" pivotButton="0" quotePrefix="0" xfId="0">
      <alignment horizontal="left" vertical="center"/>
    </xf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0" fontId="0" fillId="4" borderId="1" applyAlignment="1" pivotButton="0" quotePrefix="0" xfId="0">
      <alignment horizontal="center" vertical="center" wrapText="1"/>
    </xf>
    <xf numFmtId="1" fontId="0" fillId="4" borderId="1" applyAlignment="1" pivotButton="0" quotePrefix="0" xfId="0">
      <alignment horizontal="center" vertical="center" wrapText="1"/>
    </xf>
    <xf numFmtId="0" fontId="0" fillId="4" borderId="1" applyAlignment="1" pivotButton="0" quotePrefix="0" xfId="0">
      <alignment horizontal="left" vertical="center"/>
    </xf>
    <xf numFmtId="0" fontId="3" fillId="5" borderId="1" applyAlignment="1" pivotButton="0" quotePrefix="0" xfId="0">
      <alignment horizontal="left" vertical="center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10" fontId="0" fillId="5" borderId="1" applyAlignment="1" pivotButton="0" quotePrefix="0" xfId="0">
      <alignment horizontal="center" vertical="center" wrapText="1"/>
    </xf>
    <xf numFmtId="1" fontId="0" fillId="5" borderId="1" applyAlignment="1" pivotButton="0" quotePrefix="0" xfId="0">
      <alignment horizontal="center" vertical="center" wrapText="1"/>
    </xf>
    <xf numFmtId="0" fontId="0" fillId="5" borderId="1" applyAlignment="1" pivotButton="0" quotePrefix="0" xfId="0">
      <alignment horizontal="left" vertical="center"/>
    </xf>
    <xf numFmtId="0" fontId="4" fillId="6" borderId="1" applyAlignment="1" pivotButton="0" quotePrefix="0" xfId="0">
      <alignment horizontal="right" vertical="center"/>
    </xf>
    <xf numFmtId="0" fontId="4" fillId="6" borderId="1" pivotButton="0" quotePrefix="0" xfId="0"/>
    <xf numFmtId="165" fontId="5" fillId="6" borderId="1" pivotButton="0" quotePrefix="0" xfId="0"/>
    <xf numFmtId="10" fontId="5" fillId="6" borderId="1" pivotButton="0" quotePrefix="0" xfId="0"/>
    <xf numFmtId="0" fontId="5" fillId="6" borderId="1" pivotButton="0" quotePrefix="0" xfId="0"/>
    <xf numFmtId="0" fontId="1" fillId="0" borderId="0" pivotButton="0" quotePrefix="0" xfId="0"/>
    <xf numFmtId="0" fontId="2" fillId="6" borderId="0" applyAlignment="1" pivotButton="0" quotePrefix="0" xfId="0">
      <alignment horizontal="center" vertical="center" wrapText="1"/>
    </xf>
    <xf numFmtId="0" fontId="4" fillId="4" borderId="1" pivotButton="0" quotePrefix="0" xfId="0"/>
    <xf numFmtId="165" fontId="3" fillId="0" borderId="1" pivotButton="0" quotePrefix="0" xfId="0"/>
    <xf numFmtId="10" fontId="3" fillId="0" borderId="1" pivotButton="0" quotePrefix="0" xfId="0"/>
    <xf numFmtId="0" fontId="5" fillId="6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 wrapText="1"/>
    </xf>
    <xf numFmtId="0" fontId="4" fillId="0" borderId="0" pivotButton="0" quotePrefix="0" xfId="0"/>
    <xf numFmtId="0" fontId="3" fillId="0" borderId="0" applyAlignment="1" pivotButton="0" quotePrefix="0" xfId="0">
      <alignment wrapText="1"/>
    </xf>
    <xf numFmtId="164" fontId="0" fillId="4" borderId="1" applyAlignment="1" pivotButton="0" quotePrefix="0" xfId="0">
      <alignment horizontal="center" vertical="center" wrapText="1"/>
    </xf>
    <xf numFmtId="165" fontId="0" fillId="3" borderId="1" applyAlignment="1" pivotButton="0" quotePrefix="0" xfId="0">
      <alignment horizontal="center" vertical="center" wrapText="1"/>
    </xf>
    <xf numFmtId="165" fontId="0" fillId="4" borderId="1" applyAlignment="1" pivotButton="0" quotePrefix="0" xfId="0">
      <alignment horizontal="center" vertical="center" wrapText="1"/>
    </xf>
    <xf numFmtId="164" fontId="0" fillId="5" borderId="1" applyAlignment="1" pivotButton="0" quotePrefix="0" xfId="0">
      <alignment horizontal="center" vertical="center" wrapText="1"/>
    </xf>
    <xf numFmtId="165" fontId="0" fillId="5" borderId="1" applyAlignment="1" pivotButton="0" quotePrefix="0" xfId="0">
      <alignment horizontal="center" vertical="center" wrapText="1"/>
    </xf>
    <xf numFmtId="0" fontId="0" fillId="0" borderId="4" pivotButton="0" quotePrefix="0" xfId="0"/>
    <xf numFmtId="0" fontId="0" fillId="0" borderId="5" pivotButton="0" quotePrefix="0" xfId="0"/>
    <xf numFmtId="165" fontId="5" fillId="6" borderId="1" pivotButton="0" quotePrefix="0" xfId="0"/>
    <xf numFmtId="165" fontId="3" fillId="0" borderId="1" pivotButton="0" quotePrefix="0" xfId="0"/>
  </cellXfs>
  <cellStyles count="1">
    <cellStyle name="Normal" xfId="0" builtinId="0" hidden="0"/>
  </cellStyles>
  <dxfs count="2">
    <dxf>
      <font>
        <name val="Calibri"/>
        <b val="1"/>
        <color rgb="00DC2626"/>
        <sz val="10"/>
      </font>
      <fill>
        <patternFill patternType="solid">
          <fgColor rgb="00FEE2E2"/>
        </patternFill>
      </fill>
    </dxf>
    <dxf>
      <font>
        <name val="Calibri"/>
        <b val="1"/>
        <color rgb="0022C55E"/>
        <sz val="10"/>
      </font>
      <fill>
        <patternFill patternType="solid">
          <fgColor rgb="00DCFCE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Valor Aplicado x Valor Atual por Ativo</a:t>
            </a:r>
          </a:p>
        </rich>
      </tx>
    </title>
    <plotArea>
      <barChart>
        <barDir val="col"/>
        <grouping val="clustered"/>
        <ser>
          <idx val="0"/>
          <order val="0"/>
          <tx>
            <strRef>
              <f>'Carteira RF'!H3</f>
            </strRef>
          </tx>
          <spPr>
            <a:solidFill xmlns:a="http://schemas.openxmlformats.org/drawingml/2006/main">
              <a:srgbClr val="0F766E"/>
            </a:solidFill>
            <a:ln xmlns:a="http://schemas.openxmlformats.org/drawingml/2006/main">
              <a:prstDash val="solid"/>
            </a:ln>
          </spPr>
          <cat>
            <numRef>
              <f>'Carteira RF'!$A$4:$A$13</f>
            </numRef>
          </cat>
          <val>
            <numRef>
              <f>'Carteira RF'!$H$4:$H$13</f>
            </numRef>
          </val>
        </ser>
        <ser>
          <idx val="1"/>
          <order val="1"/>
          <tx>
            <strRef>
              <f>'Carteira RF'!I3</f>
            </strRef>
          </tx>
          <spPr>
            <a:solidFill xmlns:a="http://schemas.openxmlformats.org/drawingml/2006/main">
              <a:srgbClr val="22C55E"/>
            </a:solidFill>
            <a:ln xmlns:a="http://schemas.openxmlformats.org/drawingml/2006/main">
              <a:prstDash val="solid"/>
            </a:ln>
          </spPr>
          <cat>
            <numRef>
              <f>'Carteira RF'!$A$4:$A$13</f>
            </numRef>
          </cat>
          <val>
            <numRef>
              <f>'Carteira RF'!$I$4:$I$13</f>
            </numRef>
          </val>
        </ser>
        <gapWidth val="150"/>
        <axId val="10"/>
        <axId val="100"/>
      </bar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Ativo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R$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charts/chart2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Alocação por Tipo de Ativo</a:t>
            </a:r>
          </a:p>
        </rich>
      </tx>
    </title>
    <plotArea>
      <pieChart>
        <varyColors val="1"/>
        <ser>
          <idx val="0"/>
          <order val="0"/>
          <tx>
            <strRef>
              <f>'Resumo'!B13</f>
            </strRef>
          </tx>
          <spPr>
            <a:ln xmlns:a="http://schemas.openxmlformats.org/drawingml/2006/main">
              <a:prstDash val="solid"/>
            </a:ln>
          </spPr>
          <cat>
            <numRef>
              <f>'Resumo'!$A$14:$A$18</f>
            </numRef>
          </cat>
          <val>
            <numRef>
              <f>'Resumo'!$B$14:$B$18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Relationship Type="http://schemas.openxmlformats.org/officeDocument/2006/relationships/chart" Target="/xl/charts/chart2.xml" Id="rId2"/></Relationships>
</file>

<file path=xl/drawings/drawing1.xml><?xml version="1.0" encoding="utf-8"?>
<wsDr xmlns="http://schemas.openxmlformats.org/drawingml/2006/spreadsheetDrawing">
  <oneCellAnchor>
    <from>
      <col>4</col>
      <colOff>0</colOff>
      <row>2</row>
      <rowOff>0</rowOff>
    </from>
    <ext cx="8640000" cy="396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  <oneCellAnchor>
    <from>
      <col>4</col>
      <colOff>0</colOff>
      <row>23</row>
      <rowOff>0</rowOff>
    </from>
    <ext cx="5040000" cy="3960000"/>
    <graphicFrame>
      <nvGraphicFramePr>
        <cNvPr id="2" name="Chart 2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14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5" customWidth="1" min="3" max="3"/>
    <col width="12" customWidth="1" min="4" max="4"/>
    <col width="15" customWidth="1" min="5" max="5"/>
    <col width="15" customWidth="1" min="6" max="6"/>
    <col width="16" customWidth="1" min="7" max="7"/>
    <col width="15" customWidth="1" min="8" max="8"/>
    <col width="15" customWidth="1" min="9" max="9"/>
    <col width="14" customWidth="1" min="10" max="10"/>
    <col width="14" customWidth="1" min="11" max="11"/>
    <col width="13" customWidth="1" min="12" max="12"/>
    <col width="15" customWidth="1" min="13" max="13"/>
    <col width="11" customWidth="1" min="14" max="14"/>
    <col width="12" customWidth="1" min="15" max="15"/>
    <col width="14" customWidth="1" min="16" max="16"/>
    <col width="15" customWidth="1" min="17" max="17"/>
  </cols>
  <sheetData>
    <row r="1" ht="26" customHeight="1">
      <c r="A1" s="1" t="inlineStr">
        <is>
          <t>CARTEIRA DE RENDA FIXA - CONTROLE DE INVESTIMENTOS</t>
        </is>
      </c>
    </row>
    <row r="2"/>
    <row r="3" ht="32" customHeight="1">
      <c r="A3" s="2" t="inlineStr">
        <is>
          <t>Ativo</t>
        </is>
      </c>
      <c r="B3" s="2" t="inlineStr">
        <is>
          <t>Emissor</t>
        </is>
      </c>
      <c r="C3" s="2" t="inlineStr">
        <is>
          <t>Tipo</t>
        </is>
      </c>
      <c r="D3" s="2" t="inlineStr">
        <is>
          <t>Indexador</t>
        </is>
      </c>
      <c r="E3" s="2" t="inlineStr">
        <is>
          <t>Taxa Contratada</t>
        </is>
      </c>
      <c r="F3" s="2" t="inlineStr">
        <is>
          <t>Data Aplicação</t>
        </is>
      </c>
      <c r="G3" s="2" t="inlineStr">
        <is>
          <t>Data Vencimento</t>
        </is>
      </c>
      <c r="H3" s="2" t="inlineStr">
        <is>
          <t>Valor Aplicado</t>
        </is>
      </c>
      <c r="I3" s="2" t="inlineStr">
        <is>
          <t>Valor Atual</t>
        </is>
      </c>
      <c r="J3" s="2" t="inlineStr">
        <is>
          <t>Rendimento</t>
        </is>
      </c>
      <c r="K3" s="2" t="inlineStr">
        <is>
          <t>Rentabilidade (%)</t>
        </is>
      </c>
      <c r="L3" s="2" t="inlineStr">
        <is>
          <t>Dias Corridos</t>
        </is>
      </c>
      <c r="M3" s="2" t="inlineStr">
        <is>
          <t>Dias até Vencimento</t>
        </is>
      </c>
      <c r="N3" s="2" t="inlineStr">
        <is>
          <t>Status</t>
        </is>
      </c>
      <c r="O3" s="2" t="inlineStr">
        <is>
          <t>Alíquota IR (%)</t>
        </is>
      </c>
      <c r="P3" s="2" t="inlineStr">
        <is>
          <t>IR Estimado</t>
        </is>
      </c>
      <c r="Q3" s="2" t="inlineStr">
        <is>
          <t>Valor Líquido</t>
        </is>
      </c>
    </row>
    <row r="4">
      <c r="A4" s="3" t="inlineStr">
        <is>
          <t>CDB Banco Inter</t>
        </is>
      </c>
      <c r="B4" s="3" t="inlineStr">
        <is>
          <t>Banco Inter</t>
        </is>
      </c>
      <c r="C4" s="3" t="inlineStr">
        <is>
          <t>CDB</t>
        </is>
      </c>
      <c r="D4" s="3" t="inlineStr">
        <is>
          <t>CDI</t>
        </is>
      </c>
      <c r="E4" s="3" t="inlineStr">
        <is>
          <t>110% CDI</t>
        </is>
      </c>
      <c r="F4" s="30" t="n">
        <v>46037</v>
      </c>
      <c r="G4" s="30" t="n">
        <v>46767</v>
      </c>
      <c r="H4" s="31" t="n">
        <v>20000</v>
      </c>
      <c r="I4" s="31" t="n">
        <v>21850</v>
      </c>
      <c r="J4" s="32">
        <f>I4-H4</f>
        <v/>
      </c>
      <c r="K4" s="7">
        <f>IFERROR(J4/H4,0)</f>
        <v/>
      </c>
      <c r="L4" s="8">
        <f>TODAY()-F4</f>
        <v/>
      </c>
      <c r="M4" s="8">
        <f>G4-TODAY()</f>
        <v/>
      </c>
      <c r="N4" s="9">
        <f>IF(TODAY()&gt;G4,"Vencido",IF(TODAY()&lt;F4,"Agendado","Ativo"))</f>
        <v/>
      </c>
      <c r="O4" s="7">
        <f>IF(OR(C4="LCI",C4="LCA"),0,IF(L4&lt;=180,0.225,IF(L4&lt;=360,0.2,IF(L4&lt;=720,0.175,0.15))))</f>
        <v/>
      </c>
      <c r="P4" s="32">
        <f>J4*O4</f>
        <v/>
      </c>
      <c r="Q4" s="32">
        <f>I4-P4</f>
        <v/>
      </c>
    </row>
    <row r="5">
      <c r="A5" s="10" t="inlineStr">
        <is>
          <t>LCI Banco do Brasil</t>
        </is>
      </c>
      <c r="B5" s="10" t="inlineStr">
        <is>
          <t>Banco do Brasil</t>
        </is>
      </c>
      <c r="C5" s="10" t="inlineStr">
        <is>
          <t>LCI</t>
        </is>
      </c>
      <c r="D5" s="10" t="inlineStr">
        <is>
          <t>CDI</t>
        </is>
      </c>
      <c r="E5" s="10" t="inlineStr">
        <is>
          <t>95% CDI</t>
        </is>
      </c>
      <c r="F5" s="33" t="n">
        <v>46054</v>
      </c>
      <c r="G5" s="33" t="n">
        <v>46419</v>
      </c>
      <c r="H5" s="31" t="n">
        <v>15000</v>
      </c>
      <c r="I5" s="31" t="n">
        <v>15680</v>
      </c>
      <c r="J5" s="34">
        <f>I5-H5</f>
        <v/>
      </c>
      <c r="K5" s="13">
        <f>IFERROR(J5/H5,0)</f>
        <v/>
      </c>
      <c r="L5" s="14">
        <f>TODAY()-F5</f>
        <v/>
      </c>
      <c r="M5" s="14">
        <f>G5-TODAY()</f>
        <v/>
      </c>
      <c r="N5" s="15">
        <f>IF(TODAY()&gt;G5,"Vencido",IF(TODAY()&lt;F5,"Agendado","Ativo"))</f>
        <v/>
      </c>
      <c r="O5" s="13">
        <f>IF(OR(C5="LCI",C5="LCA"),0,IF(L5&lt;=180,0.225,IF(L5&lt;=360,0.2,IF(L5&lt;=720,0.175,0.15))))</f>
        <v/>
      </c>
      <c r="P5" s="34">
        <f>J5*O5</f>
        <v/>
      </c>
      <c r="Q5" s="34">
        <f>I5-P5</f>
        <v/>
      </c>
    </row>
    <row r="6">
      <c r="A6" s="3" t="inlineStr">
        <is>
          <t>LCA Bradesco</t>
        </is>
      </c>
      <c r="B6" s="3" t="inlineStr">
        <is>
          <t>Bradesco</t>
        </is>
      </c>
      <c r="C6" s="3" t="inlineStr">
        <is>
          <t>LCA</t>
        </is>
      </c>
      <c r="D6" s="3" t="inlineStr">
        <is>
          <t>CDI</t>
        </is>
      </c>
      <c r="E6" s="3" t="inlineStr">
        <is>
          <t>92% CDI</t>
        </is>
      </c>
      <c r="F6" s="30" t="n">
        <v>46091</v>
      </c>
      <c r="G6" s="30" t="n">
        <v>46456</v>
      </c>
      <c r="H6" s="31" t="n">
        <v>12000</v>
      </c>
      <c r="I6" s="31" t="n">
        <v>12420</v>
      </c>
      <c r="J6" s="32">
        <f>I6-H6</f>
        <v/>
      </c>
      <c r="K6" s="7">
        <f>IFERROR(J6/H6,0)</f>
        <v/>
      </c>
      <c r="L6" s="8">
        <f>TODAY()-F6</f>
        <v/>
      </c>
      <c r="M6" s="8">
        <f>G6-TODAY()</f>
        <v/>
      </c>
      <c r="N6" s="9">
        <f>IF(TODAY()&gt;G6,"Vencido",IF(TODAY()&lt;F6,"Agendado","Ativo"))</f>
        <v/>
      </c>
      <c r="O6" s="7">
        <f>IF(OR(C6="LCI",C6="LCA"),0,IF(L6&lt;=180,0.225,IF(L6&lt;=360,0.2,IF(L6&lt;=720,0.175,0.15))))</f>
        <v/>
      </c>
      <c r="P6" s="32">
        <f>J6*O6</f>
        <v/>
      </c>
      <c r="Q6" s="32">
        <f>I6-P6</f>
        <v/>
      </c>
    </row>
    <row r="7">
      <c r="A7" s="10" t="inlineStr">
        <is>
          <t>Tesouro Selic 2029</t>
        </is>
      </c>
      <c r="B7" s="10" t="inlineStr">
        <is>
          <t>Tesouro Nacional</t>
        </is>
      </c>
      <c r="C7" s="10" t="inlineStr">
        <is>
          <t>Tesouro Direto</t>
        </is>
      </c>
      <c r="D7" s="10" t="inlineStr">
        <is>
          <t>Selic</t>
        </is>
      </c>
      <c r="E7" s="10" t="inlineStr">
        <is>
          <t>Selic + 0,05%</t>
        </is>
      </c>
      <c r="F7" s="33" t="n">
        <v>46027</v>
      </c>
      <c r="G7" s="33" t="n">
        <v>47178</v>
      </c>
      <c r="H7" s="31" t="n">
        <v>30000</v>
      </c>
      <c r="I7" s="31" t="n">
        <v>31200</v>
      </c>
      <c r="J7" s="34">
        <f>I7-H7</f>
        <v/>
      </c>
      <c r="K7" s="13">
        <f>IFERROR(J7/H7,0)</f>
        <v/>
      </c>
      <c r="L7" s="14">
        <f>TODAY()-F7</f>
        <v/>
      </c>
      <c r="M7" s="14">
        <f>G7-TODAY()</f>
        <v/>
      </c>
      <c r="N7" s="15">
        <f>IF(TODAY()&gt;G7,"Vencido",IF(TODAY()&lt;F7,"Agendado","Ativo"))</f>
        <v/>
      </c>
      <c r="O7" s="13">
        <f>IF(OR(C7="LCI",C7="LCA"),0,IF(L7&lt;=180,0.225,IF(L7&lt;=360,0.2,IF(L7&lt;=720,0.175,0.15))))</f>
        <v/>
      </c>
      <c r="P7" s="34">
        <f>J7*O7</f>
        <v/>
      </c>
      <c r="Q7" s="34">
        <f>I7-P7</f>
        <v/>
      </c>
    </row>
    <row r="8">
      <c r="A8" s="3" t="inlineStr">
        <is>
          <t>Tesouro IPCA+ 2035</t>
        </is>
      </c>
      <c r="B8" s="3" t="inlineStr">
        <is>
          <t>Tesouro Nacional</t>
        </is>
      </c>
      <c r="C8" s="3" t="inlineStr">
        <is>
          <t>Tesouro Direto</t>
        </is>
      </c>
      <c r="D8" s="3" t="inlineStr">
        <is>
          <t>IPCA+</t>
        </is>
      </c>
      <c r="E8" s="3" t="inlineStr">
        <is>
          <t>IPCA+ 6,20%</t>
        </is>
      </c>
      <c r="F8" s="30" t="n">
        <v>46042</v>
      </c>
      <c r="G8" s="30" t="n">
        <v>49444</v>
      </c>
      <c r="H8" s="31" t="n">
        <v>25000</v>
      </c>
      <c r="I8" s="31" t="n">
        <v>25980</v>
      </c>
      <c r="J8" s="32">
        <f>I8-H8</f>
        <v/>
      </c>
      <c r="K8" s="7">
        <f>IFERROR(J8/H8,0)</f>
        <v/>
      </c>
      <c r="L8" s="8">
        <f>TODAY()-F8</f>
        <v/>
      </c>
      <c r="M8" s="8">
        <f>G8-TODAY()</f>
        <v/>
      </c>
      <c r="N8" s="9">
        <f>IF(TODAY()&gt;G8,"Vencido",IF(TODAY()&lt;F8,"Agendado","Ativo"))</f>
        <v/>
      </c>
      <c r="O8" s="7">
        <f>IF(OR(C8="LCI",C8="LCA"),0,IF(L8&lt;=180,0.225,IF(L8&lt;=360,0.2,IF(L8&lt;=720,0.175,0.15))))</f>
        <v/>
      </c>
      <c r="P8" s="32">
        <f>J8*O8</f>
        <v/>
      </c>
      <c r="Q8" s="32">
        <f>I8-P8</f>
        <v/>
      </c>
    </row>
    <row r="9">
      <c r="A9" s="10" t="inlineStr">
        <is>
          <t>CDB Liquidez Diária Nubank</t>
        </is>
      </c>
      <c r="B9" s="10" t="inlineStr">
        <is>
          <t>Nubank</t>
        </is>
      </c>
      <c r="C9" s="10" t="inlineStr">
        <is>
          <t>CDB</t>
        </is>
      </c>
      <c r="D9" s="10" t="inlineStr">
        <is>
          <t>CDI</t>
        </is>
      </c>
      <c r="E9" s="10" t="inlineStr">
        <is>
          <t>100% CDI</t>
        </is>
      </c>
      <c r="F9" s="33" t="n">
        <v>46113</v>
      </c>
      <c r="G9" s="33" t="n">
        <v>46478</v>
      </c>
      <c r="H9" s="31" t="n">
        <v>8000</v>
      </c>
      <c r="I9" s="31" t="n">
        <v>8140</v>
      </c>
      <c r="J9" s="34">
        <f>I9-H9</f>
        <v/>
      </c>
      <c r="K9" s="13">
        <f>IFERROR(J9/H9,0)</f>
        <v/>
      </c>
      <c r="L9" s="14">
        <f>TODAY()-F9</f>
        <v/>
      </c>
      <c r="M9" s="14">
        <f>G9-TODAY()</f>
        <v/>
      </c>
      <c r="N9" s="15">
        <f>IF(TODAY()&gt;G9,"Vencido",IF(TODAY()&lt;F9,"Agendado","Ativo"))</f>
        <v/>
      </c>
      <c r="O9" s="13">
        <f>IF(OR(C9="LCI",C9="LCA"),0,IF(L9&lt;=180,0.225,IF(L9&lt;=360,0.2,IF(L9&lt;=720,0.175,0.15))))</f>
        <v/>
      </c>
      <c r="P9" s="34">
        <f>J9*O9</f>
        <v/>
      </c>
      <c r="Q9" s="34">
        <f>I9-P9</f>
        <v/>
      </c>
    </row>
    <row r="10">
      <c r="A10" s="3" t="inlineStr">
        <is>
          <t>Debênture Incentivada Vale</t>
        </is>
      </c>
      <c r="B10" s="3" t="inlineStr">
        <is>
          <t>Vale S.A.</t>
        </is>
      </c>
      <c r="C10" s="3" t="inlineStr">
        <is>
          <t>Debênture</t>
        </is>
      </c>
      <c r="D10" s="3" t="inlineStr">
        <is>
          <t>IPCA+</t>
        </is>
      </c>
      <c r="E10" s="3" t="inlineStr">
        <is>
          <t>IPCA+ 7,50%</t>
        </is>
      </c>
      <c r="F10" s="30" t="n">
        <v>46065</v>
      </c>
      <c r="G10" s="30" t="n">
        <v>47891</v>
      </c>
      <c r="H10" s="31" t="n">
        <v>18000</v>
      </c>
      <c r="I10" s="31" t="n">
        <v>18540</v>
      </c>
      <c r="J10" s="32">
        <f>I10-H10</f>
        <v/>
      </c>
      <c r="K10" s="7">
        <f>IFERROR(J10/H10,0)</f>
        <v/>
      </c>
      <c r="L10" s="8">
        <f>TODAY()-F10</f>
        <v/>
      </c>
      <c r="M10" s="8">
        <f>G10-TODAY()</f>
        <v/>
      </c>
      <c r="N10" s="9">
        <f>IF(TODAY()&gt;G10,"Vencido",IF(TODAY()&lt;F10,"Agendado","Ativo"))</f>
        <v/>
      </c>
      <c r="O10" s="7">
        <f>IF(OR(C10="LCI",C10="LCA"),0,IF(L10&lt;=180,0.225,IF(L10&lt;=360,0.2,IF(L10&lt;=720,0.175,0.15))))</f>
        <v/>
      </c>
      <c r="P10" s="32">
        <f>J10*O10</f>
        <v/>
      </c>
      <c r="Q10" s="32">
        <f>I10-P10</f>
        <v/>
      </c>
    </row>
    <row r="11">
      <c r="A11" s="10" t="inlineStr">
        <is>
          <t>CDB Banco Original</t>
        </is>
      </c>
      <c r="B11" s="10" t="inlineStr">
        <is>
          <t>Banco Original</t>
        </is>
      </c>
      <c r="C11" s="10" t="inlineStr">
        <is>
          <t>CDB</t>
        </is>
      </c>
      <c r="D11" s="10" t="inlineStr">
        <is>
          <t>CDI</t>
        </is>
      </c>
      <c r="E11" s="10" t="inlineStr">
        <is>
          <t>115% CDI</t>
        </is>
      </c>
      <c r="F11" s="33" t="n">
        <v>46167</v>
      </c>
      <c r="G11" s="33" t="n">
        <v>46898</v>
      </c>
      <c r="H11" s="31" t="n">
        <v>22000</v>
      </c>
      <c r="I11" s="31" t="n">
        <v>22610</v>
      </c>
      <c r="J11" s="34">
        <f>I11-H11</f>
        <v/>
      </c>
      <c r="K11" s="13">
        <f>IFERROR(J11/H11,0)</f>
        <v/>
      </c>
      <c r="L11" s="14">
        <f>TODAY()-F11</f>
        <v/>
      </c>
      <c r="M11" s="14">
        <f>G11-TODAY()</f>
        <v/>
      </c>
      <c r="N11" s="15">
        <f>IF(TODAY()&gt;G11,"Vencido",IF(TODAY()&lt;F11,"Agendado","Ativo"))</f>
        <v/>
      </c>
      <c r="O11" s="13">
        <f>IF(OR(C11="LCI",C11="LCA"),0,IF(L11&lt;=180,0.225,IF(L11&lt;=360,0.2,IF(L11&lt;=720,0.175,0.15))))</f>
        <v/>
      </c>
      <c r="P11" s="34">
        <f>J11*O11</f>
        <v/>
      </c>
      <c r="Q11" s="34">
        <f>I11-P11</f>
        <v/>
      </c>
    </row>
    <row r="12">
      <c r="A12" s="3" t="inlineStr">
        <is>
          <t>LCI Caixa</t>
        </is>
      </c>
      <c r="B12" s="3" t="inlineStr">
        <is>
          <t>Caixa Econômica</t>
        </is>
      </c>
      <c r="C12" s="3" t="inlineStr">
        <is>
          <t>LCI</t>
        </is>
      </c>
      <c r="D12" s="3" t="inlineStr">
        <is>
          <t>CDI</t>
        </is>
      </c>
      <c r="E12" s="3" t="inlineStr">
        <is>
          <t>90% CDI</t>
        </is>
      </c>
      <c r="F12" s="30" t="n">
        <v>46178</v>
      </c>
      <c r="G12" s="30" t="n">
        <v>46543</v>
      </c>
      <c r="H12" s="31" t="n">
        <v>10000</v>
      </c>
      <c r="I12" s="31" t="n">
        <v>10190</v>
      </c>
      <c r="J12" s="32">
        <f>I12-H12</f>
        <v/>
      </c>
      <c r="K12" s="7">
        <f>IFERROR(J12/H12,0)</f>
        <v/>
      </c>
      <c r="L12" s="8">
        <f>TODAY()-F12</f>
        <v/>
      </c>
      <c r="M12" s="8">
        <f>G12-TODAY()</f>
        <v/>
      </c>
      <c r="N12" s="9">
        <f>IF(TODAY()&gt;G12,"Vencido",IF(TODAY()&lt;F12,"Agendado","Ativo"))</f>
        <v/>
      </c>
      <c r="O12" s="7">
        <f>IF(OR(C12="LCI",C12="LCA"),0,IF(L12&lt;=180,0.225,IF(L12&lt;=360,0.2,IF(L12&lt;=720,0.175,0.15))))</f>
        <v/>
      </c>
      <c r="P12" s="32">
        <f>J12*O12</f>
        <v/>
      </c>
      <c r="Q12" s="32">
        <f>I12-P12</f>
        <v/>
      </c>
    </row>
    <row r="13">
      <c r="A13" s="10" t="inlineStr">
        <is>
          <t>Tesouro Prefixado 2027</t>
        </is>
      </c>
      <c r="B13" s="10" t="inlineStr">
        <is>
          <t>Tesouro Nacional</t>
        </is>
      </c>
      <c r="C13" s="10" t="inlineStr">
        <is>
          <t>Tesouro Direto</t>
        </is>
      </c>
      <c r="D13" s="10" t="inlineStr">
        <is>
          <t>Prefixado</t>
        </is>
      </c>
      <c r="E13" s="10" t="inlineStr">
        <is>
          <t>11,80% a.a.</t>
        </is>
      </c>
      <c r="F13" s="33" t="n">
        <v>46071</v>
      </c>
      <c r="G13" s="33" t="n">
        <v>46388</v>
      </c>
      <c r="H13" s="31" t="n">
        <v>16000</v>
      </c>
      <c r="I13" s="31" t="n">
        <v>16720</v>
      </c>
      <c r="J13" s="34">
        <f>I13-H13</f>
        <v/>
      </c>
      <c r="K13" s="13">
        <f>IFERROR(J13/H13,0)</f>
        <v/>
      </c>
      <c r="L13" s="14">
        <f>TODAY()-F13</f>
        <v/>
      </c>
      <c r="M13" s="14">
        <f>G13-TODAY()</f>
        <v/>
      </c>
      <c r="N13" s="15">
        <f>IF(TODAY()&gt;G13,"Vencido",IF(TODAY()&lt;F13,"Agendado","Ativo"))</f>
        <v/>
      </c>
      <c r="O13" s="13">
        <f>IF(OR(C13="LCI",C13="LCA"),0,IF(L13&lt;=180,0.225,IF(L13&lt;=360,0.2,IF(L13&lt;=720,0.175,0.15))))</f>
        <v/>
      </c>
      <c r="P13" s="34">
        <f>J13*O13</f>
        <v/>
      </c>
      <c r="Q13" s="34">
        <f>I13-P13</f>
        <v/>
      </c>
    </row>
    <row r="14">
      <c r="A14" s="16" t="inlineStr">
        <is>
          <t>TOTAL / MÉDIA</t>
        </is>
      </c>
      <c r="B14" s="35" t="n"/>
      <c r="C14" s="35" t="n"/>
      <c r="D14" s="35" t="n"/>
      <c r="E14" s="35" t="n"/>
      <c r="F14" s="35" t="n"/>
      <c r="G14" s="36" t="n"/>
      <c r="H14" s="37">
        <f>SUM(H4:H13)</f>
        <v/>
      </c>
      <c r="I14" s="37">
        <f>SUM(I4:I13)</f>
        <v/>
      </c>
      <c r="J14" s="37">
        <f>SUM(J4:J13)</f>
        <v/>
      </c>
      <c r="K14" s="19">
        <f>IFERROR(J14/H14,0)</f>
        <v/>
      </c>
      <c r="L14" s="20" t="n"/>
      <c r="M14" s="20" t="n"/>
      <c r="N14" s="20" t="n"/>
      <c r="O14" s="20" t="n"/>
      <c r="P14" s="37">
        <f>SUM(P4:P13)</f>
        <v/>
      </c>
      <c r="Q14" s="37">
        <f>SUM(Q4:Q13)</f>
        <v/>
      </c>
    </row>
  </sheetData>
  <mergeCells count="2">
    <mergeCell ref="A1:Q1"/>
    <mergeCell ref="A14:G14"/>
  </mergeCells>
  <conditionalFormatting sqref="N4:N13">
    <cfRule type="expression" priority="1" dxfId="0" stopIfTrue="1">
      <formula>N4="Vencido"</formula>
    </cfRule>
    <cfRule type="expression" priority="2" dxfId="1" stopIfTrue="1">
      <formula>N4="Ativo"</formula>
    </cfRule>
  </conditionalFormatting>
  <dataValidations count="1">
    <dataValidation sqref="C4:C13" showErrorMessage="1" showInputMessage="1" allowBlank="1" type="list">
      <formula1>"CDB,LCI,LCA,Tesouro Direto,Debênture"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24" customWidth="1" min="1" max="1"/>
    <col width="18" customWidth="1" min="2" max="2"/>
    <col width="14" customWidth="1" min="3" max="3"/>
  </cols>
  <sheetData>
    <row r="1" ht="26" customHeight="1">
      <c r="A1" s="21" t="inlineStr">
        <is>
          <t>DASHBOARD - RENDA FIXA</t>
        </is>
      </c>
    </row>
    <row r="2"/>
    <row r="3">
      <c r="A3" s="22" t="inlineStr">
        <is>
          <t>INDICADORES GERAIS</t>
        </is>
      </c>
    </row>
    <row r="4">
      <c r="A4" s="23" t="inlineStr">
        <is>
          <t>Total Aplicado</t>
        </is>
      </c>
      <c r="B4" s="38">
        <f>'Carteira RF'!H14</f>
        <v/>
      </c>
    </row>
    <row r="5">
      <c r="A5" s="23" t="inlineStr">
        <is>
          <t>Valor Atual Total</t>
        </is>
      </c>
      <c r="B5" s="38">
        <f>'Carteira RF'!I14</f>
        <v/>
      </c>
    </row>
    <row r="6">
      <c r="A6" s="23" t="inlineStr">
        <is>
          <t>Rendimento Total</t>
        </is>
      </c>
      <c r="B6" s="38">
        <f>'Carteira RF'!J14</f>
        <v/>
      </c>
    </row>
    <row r="7">
      <c r="A7" s="23" t="inlineStr">
        <is>
          <t>Rentabilidade Média</t>
        </is>
      </c>
      <c r="B7" s="25">
        <f>'Carteira RF'!K14</f>
        <v/>
      </c>
    </row>
    <row r="8">
      <c r="A8" s="23" t="inlineStr">
        <is>
          <t>IR Estimado Total</t>
        </is>
      </c>
      <c r="B8" s="38">
        <f>'Carteira RF'!P14</f>
        <v/>
      </c>
    </row>
    <row r="9">
      <c r="A9" s="23" t="inlineStr">
        <is>
          <t>Valor Líquido Total</t>
        </is>
      </c>
      <c r="B9" s="38">
        <f>'Carteira RF'!Q14</f>
        <v/>
      </c>
    </row>
    <row r="10"/>
    <row r="11"/>
    <row r="12">
      <c r="A12" s="22" t="inlineStr">
        <is>
          <t>ALOCAÇÃO POR TIPO</t>
        </is>
      </c>
    </row>
    <row r="13">
      <c r="A13" s="2" t="inlineStr">
        <is>
          <t>Tipo</t>
        </is>
      </c>
      <c r="B13" s="2" t="inlineStr">
        <is>
          <t>Valor Atual</t>
        </is>
      </c>
      <c r="C13" s="2" t="inlineStr">
        <is>
          <t>% Carteira</t>
        </is>
      </c>
    </row>
    <row r="14">
      <c r="A14" s="3" t="inlineStr">
        <is>
          <t>CDB</t>
        </is>
      </c>
      <c r="B14" s="32">
        <f>SUMIF('Carteira RF'!C4:C13,A14,'Carteira RF'!I4:I13)</f>
        <v/>
      </c>
      <c r="C14" s="7">
        <f>IFERROR(B14/B19,0)</f>
        <v/>
      </c>
    </row>
    <row r="15">
      <c r="A15" s="10" t="inlineStr">
        <is>
          <t>LCI</t>
        </is>
      </c>
      <c r="B15" s="34">
        <f>SUMIF('Carteira RF'!C4:C13,A15,'Carteira RF'!I4:I13)</f>
        <v/>
      </c>
      <c r="C15" s="13">
        <f>IFERROR(B15/B19,0)</f>
        <v/>
      </c>
    </row>
    <row r="16">
      <c r="A16" s="3" t="inlineStr">
        <is>
          <t>LCA</t>
        </is>
      </c>
      <c r="B16" s="32">
        <f>SUMIF('Carteira RF'!C4:C13,A16,'Carteira RF'!I4:I13)</f>
        <v/>
      </c>
      <c r="C16" s="7">
        <f>IFERROR(B16/B19,0)</f>
        <v/>
      </c>
    </row>
    <row r="17">
      <c r="A17" s="10" t="inlineStr">
        <is>
          <t>Tesouro Direto</t>
        </is>
      </c>
      <c r="B17" s="34">
        <f>SUMIF('Carteira RF'!C4:C13,A17,'Carteira RF'!I4:I13)</f>
        <v/>
      </c>
      <c r="C17" s="13">
        <f>IFERROR(B17/B19,0)</f>
        <v/>
      </c>
    </row>
    <row r="18">
      <c r="A18" s="3" t="inlineStr">
        <is>
          <t>Debênture</t>
        </is>
      </c>
      <c r="B18" s="32">
        <f>SUMIF('Carteira RF'!C4:C13,A18,'Carteira RF'!I4:I13)</f>
        <v/>
      </c>
      <c r="C18" s="7">
        <f>IFERROR(B18/B19,0)</f>
        <v/>
      </c>
    </row>
    <row r="19">
      <c r="A19" s="20" t="inlineStr">
        <is>
          <t>TOTAL</t>
        </is>
      </c>
      <c r="B19" s="37">
        <f>SUM(B14:B18)</f>
        <v/>
      </c>
      <c r="C19" s="19" t="n">
        <v>1</v>
      </c>
    </row>
  </sheetData>
  <mergeCells count="3">
    <mergeCell ref="A1:F1"/>
    <mergeCell ref="A3:B3"/>
    <mergeCell ref="A12:C12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0"/>
  <sheetViews>
    <sheetView workbookViewId="0">
      <selection activeCell="A1" sqref="A1"/>
    </sheetView>
  </sheetViews>
  <sheetFormatPr baseColWidth="8" defaultRowHeight="15"/>
  <cols>
    <col width="4" customWidth="1" min="1" max="1"/>
    <col width="34" customWidth="1" min="2" max="2"/>
    <col width="70" customWidth="1" min="3" max="3"/>
    <col width="20" customWidth="1" min="4" max="4"/>
  </cols>
  <sheetData>
    <row r="1" ht="26" customHeight="1">
      <c r="A1" s="21" t="inlineStr">
        <is>
          <t>INSTRUÇÕES DE USO - CONTROLE DE RENDA FIXA</t>
        </is>
      </c>
    </row>
    <row r="2"/>
    <row r="3" ht="42" customHeight="1">
      <c r="B3" s="26" t="inlineStr">
        <is>
          <t>Carteira RF</t>
        </is>
      </c>
      <c r="C3" s="27" t="inlineStr">
        <is>
          <t>Cadastro dos investimentos em renda fixa. Preencha as células em amarelo (Valor Aplicado e Valor Atual). As demais colunas são calculadas automaticamente: Rendimento, Rentabilidade, Dias Corridos, Status, Alíquota de IR (tabela regressiva), IR Estimado e Valor Líquido.</t>
        </is>
      </c>
    </row>
    <row r="4" ht="42" customHeight="1">
      <c r="B4" s="26" t="inlineStr">
        <is>
          <t>Tabela de IR Regressiva</t>
        </is>
      </c>
      <c r="C4" s="27" t="inlineStr">
        <is>
          <t>Até 180 dias: 22,5% | 181 a 360 dias: 20,0% | 361 a 720 dias: 17,5% | Acima de 720 dias: 15,0%. LCI e LCA são isentas de Imposto de Renda para pessoa física.</t>
        </is>
      </c>
    </row>
    <row r="5" ht="42" customHeight="1">
      <c r="B5" s="26" t="inlineStr">
        <is>
          <t>Status do Investimento</t>
        </is>
      </c>
      <c r="C5" s="27" t="inlineStr">
        <is>
          <t>Calculado automaticamente com base na data de vencimento: "Vencido" (já passou do vencimento), "Agendado" (aplicação futura) ou "Ativo" (em andamento).</t>
        </is>
      </c>
    </row>
    <row r="6" ht="42" customHeight="1">
      <c r="B6" s="26" t="inlineStr">
        <is>
          <t>Resumo</t>
        </is>
      </c>
      <c r="C6" s="27" t="inlineStr">
        <is>
          <t>Painel com indicadores consolidados (total aplicado, valor atual, rendimento, IR estimado e valor líquido) e gráficos de barras e pizza para visualização da carteira.</t>
        </is>
      </c>
    </row>
    <row r="7" ht="42" customHeight="1">
      <c r="B7" s="26" t="inlineStr">
        <is>
          <t>Dropdown de Tipo</t>
        </is>
      </c>
      <c r="C7" s="27" t="inlineStr">
        <is>
          <t>A coluna "Tipo" na aba Carteira RF possui lista suspensa com as opções: CDB, LCI, LCA, Tesouro Direto e Debênture.</t>
        </is>
      </c>
    </row>
    <row r="8" ht="42" customHeight="1">
      <c r="B8" s="26" t="inlineStr">
        <is>
          <t>Atualização</t>
        </is>
      </c>
      <c r="C8" s="27" t="inlineStr">
        <is>
          <t>Atualize periodicamente o "Valor Atual" de cada ativo consultando o extrato da corretora ou banco para manter os cálculos precisos.</t>
        </is>
      </c>
    </row>
    <row r="9"/>
    <row r="10" ht="30" customHeight="1">
      <c r="B10" s="28" t="inlineStr">
        <is>
          <t>Observação</t>
        </is>
      </c>
      <c r="C10" s="29" t="inlineStr">
        <is>
          <t>Este arquivo é um modelo educativo. Valores e taxas são exemplos fictícios e não representam recomendação de investimento.</t>
        </is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2026-07-21T17:49:51Z</dcterms:created>
  <dcterms:modified xmlns:dcterms="http://purl.org/dc/terms/" xmlns:xsi="http://www.w3.org/2001/XMLSchema-instance" xsi:type="dcterms:W3CDTF">2026-07-21T17:49:51Z</dcterms:modified>
</cp:coreProperties>
</file>