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çõe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Tabela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'Operações'!$A$1:$Z$101</definedName>
    <definedName name="_xlnm._FilterDatabase" localSheetId="2" hidden="1">'Tabelas'!$A$1:$K$11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.##0"/>
    <numFmt numFmtId="166" formatCode="&quot;R$&quot; #.##0,00"/>
    <numFmt numFmtId="167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2"/>
    </font>
  </fonts>
  <fills count="11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EA580C"/>
      </patternFill>
    </fill>
    <fill>
      <patternFill patternType="solid">
        <fgColor rgb="00E2E8F0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left" vertical="center"/>
    </xf>
    <xf numFmtId="167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6" fontId="5" fillId="8" borderId="1" applyAlignment="1" pivotButton="0" quotePrefix="0" xfId="0">
      <alignment horizontal="center" vertical="center"/>
    </xf>
    <xf numFmtId="167" fontId="5" fillId="8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4" fillId="10" borderId="1" pivotButton="0" quotePrefix="0" xfId="0"/>
    <xf numFmtId="49" fontId="2" fillId="5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66" fontId="5" fillId="8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e custo por destino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'Dashboard'!O38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'Dashboard'!$N$39:$N$47</f>
            </numRef>
          </cat>
          <val>
            <numRef>
              <f>'Dashboard'!$O$39:$O$47</f>
            </numRef>
          </val>
        </ser>
        <ser>
          <idx val="1"/>
          <order val="1"/>
          <tx>
            <strRef>
              <f>'Dashboard'!P38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'Dashboard'!$N$39:$N$47</f>
            </numRef>
          </cat>
          <val>
            <numRef>
              <f>'Dashboard'!$P$39:$P$47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Destino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viagens por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'Dashboard'!O50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'Dashboard'!$N$51:$N$55</f>
            </numRef>
          </cat>
          <val>
            <numRef>
              <f>'Dashboard'!$O$51:$O$55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Margem por cliente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'Dashboard'!O58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'Dashboard'!$N$59:$N$68</f>
            </numRef>
          </cat>
          <val>
            <numRef>
              <f>'Dashboard'!$O$59:$O$68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Margem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Frete contratado por data de coleta</a:t>
            </a:r>
          </a:p>
        </rich>
      </tx>
    </title>
    <plotArea>
      <lineChart>
        <grouping val="standard"/>
        <ser>
          <idx val="0"/>
          <order val="0"/>
          <tx>
            <strRef>
              <f>'Operações'!O1</f>
            </strRef>
          </tx>
          <spPr>
            <a:ln xmlns:a="http://schemas.openxmlformats.org/drawingml/2006/main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'Operações'!$B$2:$B$101</f>
            </numRef>
          </cat>
          <val>
            <numRef>
              <f>'Operações'!$O$2:$O$101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 de coleta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</row>
      <rowOff>0</rowOff>
    </from>
    <ext cx="39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18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18</row>
      <rowOff>0</rowOff>
    </from>
    <ext cx="432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9" customWidth="1" min="3" max="3"/>
    <col width="19" customWidth="1" min="4" max="4"/>
    <col width="18" customWidth="1" min="5" max="5"/>
    <col width="29" customWidth="1" min="6" max="6"/>
    <col width="21" customWidth="1" min="7" max="7"/>
    <col width="18" customWidth="1" min="8" max="8"/>
    <col width="18" customWidth="1" min="9" max="9"/>
    <col width="20" customWidth="1" min="10" max="10"/>
    <col width="17" customWidth="1" min="11" max="11"/>
    <col width="12" customWidth="1" min="12" max="12"/>
    <col width="19" customWidth="1" min="13" max="13"/>
    <col width="22" customWidth="1" min="14" max="14"/>
    <col width="20" customWidth="1" min="15" max="15"/>
    <col width="15" customWidth="1" min="16" max="16"/>
    <col width="18" customWidth="1" min="17" max="17"/>
    <col width="18" customWidth="1" min="18" max="18"/>
    <col width="18" customWidth="1" min="19" max="19"/>
    <col width="16" customWidth="1" min="20" max="20"/>
    <col width="13" customWidth="1" min="21" max="21"/>
    <col width="22" customWidth="1" min="22" max="22"/>
    <col width="14" customWidth="1" min="23" max="23"/>
    <col width="15" customWidth="1" min="24" max="24"/>
    <col width="18" customWidth="1" min="25" max="25"/>
    <col width="34" customWidth="1" min="26" max="26"/>
  </cols>
  <sheetData>
    <row r="1" ht="38" customHeight="1">
      <c r="A1" s="1" t="inlineStr">
        <is>
          <t>ID da viagem</t>
        </is>
      </c>
      <c r="B1" s="1" t="inlineStr">
        <is>
          <t>Data de coleta</t>
        </is>
      </c>
      <c r="C1" s="1" t="inlineStr">
        <is>
          <t>Data prevista de entrega</t>
        </is>
      </c>
      <c r="D1" s="1" t="inlineStr">
        <is>
          <t>Data efetiva de entrega</t>
        </is>
      </c>
      <c r="E1" s="1" t="inlineStr">
        <is>
          <t>Nota fiscal/NF-e</t>
        </is>
      </c>
      <c r="F1" s="1" t="inlineStr">
        <is>
          <t>Cliente</t>
        </is>
      </c>
      <c r="G1" s="1" t="inlineStr">
        <is>
          <t>CNPJ do cliente</t>
        </is>
      </c>
      <c r="H1" s="1" t="inlineStr">
        <is>
          <t>Origem</t>
        </is>
      </c>
      <c r="I1" s="1" t="inlineStr">
        <is>
          <t>Destino</t>
        </is>
      </c>
      <c r="J1" s="1" t="inlineStr">
        <is>
          <t>Motorista</t>
        </is>
      </c>
      <c r="K1" s="1" t="inlineStr">
        <is>
          <t>Tipo de veículo</t>
        </is>
      </c>
      <c r="L1" s="1" t="inlineStr">
        <is>
          <t>Placa</t>
        </is>
      </c>
      <c r="M1" s="1" t="inlineStr">
        <is>
          <t>Peso da carga (kg)</t>
        </is>
      </c>
      <c r="N1" s="1" t="inlineStr">
        <is>
          <t>Valor da mercadoria (R$)</t>
        </is>
      </c>
      <c r="O1" s="1" t="inlineStr">
        <is>
          <t>Frete contratado (R$)</t>
        </is>
      </c>
      <c r="P1" s="1" t="inlineStr">
        <is>
          <t>Pedágio (R$)</t>
        </is>
      </c>
      <c r="Q1" s="1" t="inlineStr">
        <is>
          <t>Combustível (R$)</t>
        </is>
      </c>
      <c r="R1" s="1" t="inlineStr">
        <is>
          <t>Outros custos (R$)</t>
        </is>
      </c>
      <c r="S1" s="1" t="inlineStr">
        <is>
          <t>Custo total (R$)</t>
        </is>
      </c>
      <c r="T1" s="1" t="inlineStr">
        <is>
          <t>Margem (R$)</t>
        </is>
      </c>
      <c r="U1" s="1" t="inlineStr">
        <is>
          <t>Margem (%)</t>
        </is>
      </c>
      <c r="V1" s="1" t="inlineStr">
        <is>
          <t>Capacidade do veículo (kg)</t>
        </is>
      </c>
      <c r="W1" s="1" t="inlineStr">
        <is>
          <t>Ocupação (%)</t>
        </is>
      </c>
      <c r="X1" s="1" t="inlineStr">
        <is>
          <t>Status</t>
        </is>
      </c>
      <c r="Y1" s="1" t="inlineStr">
        <is>
          <t>Entrega no prazo?</t>
        </is>
      </c>
      <c r="Z1" s="1" t="inlineStr">
        <is>
          <t>Observações</t>
        </is>
      </c>
    </row>
    <row r="2">
      <c r="A2" s="2" t="n">
        <v>1001</v>
      </c>
      <c r="B2" s="3" t="n">
        <v>46037</v>
      </c>
      <c r="C2" s="3" t="n">
        <v>46039</v>
      </c>
      <c r="D2" s="3" t="n">
        <v>46039</v>
      </c>
      <c r="E2" s="4" t="inlineStr">
        <is>
          <t>NFE-2026-000101</t>
        </is>
      </c>
      <c r="F2" s="5" t="inlineStr">
        <is>
          <t>Comercial Horizonte Ltda</t>
        </is>
      </c>
      <c r="G2" s="4" t="inlineStr">
        <is>
          <t>12.345.678/0001-90</t>
        </is>
      </c>
      <c r="H2" s="5" t="inlineStr">
        <is>
          <t>São Paulo</t>
        </is>
      </c>
      <c r="I2" s="5" t="inlineStr">
        <is>
          <t>Campinas</t>
        </is>
      </c>
      <c r="J2" s="2" t="inlineStr">
        <is>
          <t>João Silva</t>
        </is>
      </c>
      <c r="K2" s="2" t="inlineStr">
        <is>
          <t>VUC</t>
        </is>
      </c>
      <c r="L2" s="2" t="inlineStr">
        <is>
          <t>FRA-1A01</t>
        </is>
      </c>
      <c r="M2" s="33" t="n">
        <v>2100</v>
      </c>
      <c r="N2" s="34" t="n">
        <v>38000</v>
      </c>
      <c r="O2" s="34" t="n">
        <v>2850</v>
      </c>
      <c r="P2" s="34" t="n">
        <v>180</v>
      </c>
      <c r="Q2" s="34" t="n">
        <v>620</v>
      </c>
      <c r="R2" s="34" t="n">
        <v>150</v>
      </c>
      <c r="S2" s="35">
        <f>IF(A2="","",SUM(P2:R2))</f>
        <v/>
      </c>
      <c r="T2" s="35">
        <f>IF(A2="","",O2-S2)</f>
        <v/>
      </c>
      <c r="U2" s="9">
        <f>IF(A2="","",IFERROR(T2/O2,0))</f>
        <v/>
      </c>
      <c r="V2" s="36">
        <f>IF(A2="","",IFERROR(VLOOKUP(K2,'Tabelas'!$A$2:$C$6,3,FALSE),0))</f>
        <v/>
      </c>
      <c r="W2" s="9">
        <f>IF(A2="","",IFERROR(M2/V2,0))</f>
        <v/>
      </c>
      <c r="X2" s="2" t="inlineStr">
        <is>
          <t>Entregue</t>
        </is>
      </c>
      <c r="Y2" s="11">
        <f>IF(A2="","",IF(X2="Entregue",IF(AND(D2&lt;&gt;"",C2&lt;&gt;""),IF(D2&lt;=C2,"Sim","Não"),"Pendente"),"Pendente"))</f>
        <v/>
      </c>
      <c r="Z2" s="5" t="inlineStr">
        <is>
          <t>Entrega urbana concluída sem ocorrências.</t>
        </is>
      </c>
    </row>
    <row r="3">
      <c r="A3" s="2" t="n">
        <v>1002</v>
      </c>
      <c r="B3" s="3" t="n">
        <v>46056</v>
      </c>
      <c r="C3" s="3" t="n">
        <v>46058</v>
      </c>
      <c r="D3" s="3" t="n">
        <v>46059</v>
      </c>
      <c r="E3" s="4" t="inlineStr">
        <is>
          <t>NFE-2026-000102</t>
        </is>
      </c>
      <c r="F3" s="5" t="inlineStr">
        <is>
          <t>Distribuidora Paulista Ltda</t>
        </is>
      </c>
      <c r="G3" s="4" t="inlineStr">
        <is>
          <t>23.456.789/0001-01</t>
        </is>
      </c>
      <c r="H3" s="5" t="inlineStr">
        <is>
          <t>Campinas</t>
        </is>
      </c>
      <c r="I3" s="5" t="inlineStr">
        <is>
          <t>Rio de Janeiro</t>
        </is>
      </c>
      <c r="J3" s="2" t="inlineStr">
        <is>
          <t>Maria Oliveira</t>
        </is>
      </c>
      <c r="K3" s="2" t="inlineStr">
        <is>
          <t>Toco</t>
        </is>
      </c>
      <c r="L3" s="2" t="inlineStr">
        <is>
          <t>FRT-2B02</t>
        </is>
      </c>
      <c r="M3" s="33" t="n">
        <v>4800</v>
      </c>
      <c r="N3" s="34" t="n">
        <v>72000</v>
      </c>
      <c r="O3" s="34" t="n">
        <v>4850</v>
      </c>
      <c r="P3" s="34" t="n">
        <v>410</v>
      </c>
      <c r="Q3" s="34" t="n">
        <v>1380</v>
      </c>
      <c r="R3" s="34" t="n">
        <v>320</v>
      </c>
      <c r="S3" s="37">
        <f>IF(A3="","",SUM(P3:R3))</f>
        <v/>
      </c>
      <c r="T3" s="37">
        <f>IF(A3="","",O3-S3)</f>
        <v/>
      </c>
      <c r="U3" s="13">
        <f>IF(A3="","",IFERROR(T3/O3,0))</f>
        <v/>
      </c>
      <c r="V3" s="38">
        <f>IF(A3="","",IFERROR(VLOOKUP(K3,'Tabelas'!$A$2:$C$6,3,FALSE),0))</f>
        <v/>
      </c>
      <c r="W3" s="13">
        <f>IF(A3="","",IFERROR(M3/V3,0))</f>
        <v/>
      </c>
      <c r="X3" s="2" t="inlineStr">
        <is>
          <t>Entregue</t>
        </is>
      </c>
      <c r="Y3" s="15">
        <f>IF(A3="","",IF(X3="Entregue",IF(AND(D3&lt;&gt;"",C3&lt;&gt;""),IF(D3&lt;=C3,"Sim","Não"),"Pendente"),"Pendente"))</f>
        <v/>
      </c>
      <c r="Z3" s="5" t="inlineStr">
        <is>
          <t>Atraso por interdição parcial na rodovia.</t>
        </is>
      </c>
    </row>
    <row r="4">
      <c r="A4" s="2" t="n">
        <v>1003</v>
      </c>
      <c r="B4" s="3" t="n">
        <v>46093</v>
      </c>
      <c r="C4" s="3" t="n">
        <v>46095</v>
      </c>
      <c r="D4" s="3" t="n">
        <v>46095</v>
      </c>
      <c r="E4" s="4" t="inlineStr">
        <is>
          <t>NFE-2026-000103</t>
        </is>
      </c>
      <c r="F4" s="5" t="inlineStr">
        <is>
          <t>Indústria Carioca S.A.</t>
        </is>
      </c>
      <c r="G4" s="4" t="inlineStr">
        <is>
          <t>34.567.890/0001-12</t>
        </is>
      </c>
      <c r="H4" s="5" t="inlineStr">
        <is>
          <t>Rio de Janeiro</t>
        </is>
      </c>
      <c r="I4" s="5" t="inlineStr">
        <is>
          <t>Belo Horizonte</t>
        </is>
      </c>
      <c r="J4" s="2" t="inlineStr">
        <is>
          <t>Pedro Santos</t>
        </is>
      </c>
      <c r="K4" s="2" t="inlineStr">
        <is>
          <t>Truck</t>
        </is>
      </c>
      <c r="L4" s="2" t="inlineStr">
        <is>
          <t>FRU-3C03</t>
        </is>
      </c>
      <c r="M4" s="33" t="n">
        <v>9800</v>
      </c>
      <c r="N4" s="34" t="n">
        <v>165000</v>
      </c>
      <c r="O4" s="34" t="n">
        <v>7200</v>
      </c>
      <c r="P4" s="34" t="n">
        <v>620</v>
      </c>
      <c r="Q4" s="34" t="n">
        <v>2200</v>
      </c>
      <c r="R4" s="34" t="n">
        <v>450</v>
      </c>
      <c r="S4" s="35">
        <f>IF(A4="","",SUM(P4:R4))</f>
        <v/>
      </c>
      <c r="T4" s="35">
        <f>IF(A4="","",O4-S4)</f>
        <v/>
      </c>
      <c r="U4" s="9">
        <f>IF(A4="","",IFERROR(T4/O4,0))</f>
        <v/>
      </c>
      <c r="V4" s="36">
        <f>IF(A4="","",IFERROR(VLOOKUP(K4,'Tabelas'!$A$2:$C$6,3,FALSE),0))</f>
        <v/>
      </c>
      <c r="W4" s="9">
        <f>IF(A4="","",IFERROR(M4/V4,0))</f>
        <v/>
      </c>
      <c r="X4" s="2" t="inlineStr">
        <is>
          <t>Entregue</t>
        </is>
      </c>
      <c r="Y4" s="11">
        <f>IF(A4="","",IF(X4="Entregue",IF(AND(D4&lt;&gt;"",C4&lt;&gt;""),IF(D4&lt;=C4,"Sim","Não"),"Pendente"),"Pendente"))</f>
        <v/>
      </c>
      <c r="Z4" s="5" t="inlineStr">
        <is>
          <t>Canhoto digital arquivado.</t>
        </is>
      </c>
    </row>
    <row r="5">
      <c r="A5" s="2" t="n">
        <v>1004</v>
      </c>
      <c r="B5" s="3" t="n">
        <v>46120</v>
      </c>
      <c r="C5" s="3" t="n">
        <v>46123</v>
      </c>
      <c r="D5" s="3" t="n">
        <v>46125</v>
      </c>
      <c r="E5" s="4" t="inlineStr">
        <is>
          <t>NFE-2026-000104</t>
        </is>
      </c>
      <c r="F5" s="5" t="inlineStr">
        <is>
          <t>Minas Equipamentos Ltda</t>
        </is>
      </c>
      <c r="G5" s="4" t="inlineStr">
        <is>
          <t>45.678.901/0001-23</t>
        </is>
      </c>
      <c r="H5" s="5" t="inlineStr">
        <is>
          <t>Belo Horizonte</t>
        </is>
      </c>
      <c r="I5" s="5" t="inlineStr">
        <is>
          <t>Curitiba</t>
        </is>
      </c>
      <c r="J5" s="2" t="inlineStr">
        <is>
          <t>Ana Souza</t>
        </is>
      </c>
      <c r="K5" s="2" t="inlineStr">
        <is>
          <t>Carreta</t>
        </is>
      </c>
      <c r="L5" s="2" t="inlineStr">
        <is>
          <t>FRV-4D04</t>
        </is>
      </c>
      <c r="M5" s="33" t="n">
        <v>22300</v>
      </c>
      <c r="N5" s="34" t="n">
        <v>310000</v>
      </c>
      <c r="O5" s="34" t="n">
        <v>11200</v>
      </c>
      <c r="P5" s="34" t="n">
        <v>1080</v>
      </c>
      <c r="Q5" s="34" t="n">
        <v>3950</v>
      </c>
      <c r="R5" s="34" t="n">
        <v>910</v>
      </c>
      <c r="S5" s="37">
        <f>IF(A5="","",SUM(P5:R5))</f>
        <v/>
      </c>
      <c r="T5" s="37">
        <f>IF(A5="","",O5-S5)</f>
        <v/>
      </c>
      <c r="U5" s="13">
        <f>IF(A5="","",IFERROR(T5/O5,0))</f>
        <v/>
      </c>
      <c r="V5" s="38">
        <f>IF(A5="","",IFERROR(VLOOKUP(K5,'Tabelas'!$A$2:$C$6,3,FALSE),0))</f>
        <v/>
      </c>
      <c r="W5" s="13">
        <f>IF(A5="","",IFERROR(M5/V5,0))</f>
        <v/>
      </c>
      <c r="X5" s="2" t="inlineStr">
        <is>
          <t>Entregue</t>
        </is>
      </c>
      <c r="Y5" s="15">
        <f>IF(A5="","",IF(X5="Entregue",IF(AND(D5&lt;&gt;"",C5&lt;&gt;""),IF(D5&lt;=C5,"Sim","Não"),"Pendente"),"Pendente"))</f>
        <v/>
      </c>
      <c r="Z5" s="5" t="inlineStr">
        <is>
          <t>Atraso registrado por descarga agendada.</t>
        </is>
      </c>
    </row>
    <row r="6">
      <c r="A6" s="2" t="n">
        <v>1005</v>
      </c>
      <c r="B6" s="3" t="n">
        <v>46162</v>
      </c>
      <c r="C6" s="3" t="n">
        <v>46165</v>
      </c>
      <c r="D6" s="3" t="n"/>
      <c r="E6" s="4" t="inlineStr">
        <is>
          <t>NFE-2026-000105</t>
        </is>
      </c>
      <c r="F6" s="5" t="inlineStr">
        <is>
          <t>Sul Autopeças Ltda</t>
        </is>
      </c>
      <c r="G6" s="4" t="inlineStr">
        <is>
          <t>56.789.012/0001-34</t>
        </is>
      </c>
      <c r="H6" s="5" t="inlineStr">
        <is>
          <t>Curitiba</t>
        </is>
      </c>
      <c r="I6" s="5" t="inlineStr">
        <is>
          <t>Porto Alegre</t>
        </is>
      </c>
      <c r="J6" s="2" t="inlineStr">
        <is>
          <t>Carlos Pereira</t>
        </is>
      </c>
      <c r="K6" s="2" t="inlineStr">
        <is>
          <t>Truck</t>
        </is>
      </c>
      <c r="L6" s="2" t="inlineStr">
        <is>
          <t>FRW-5E05</t>
        </is>
      </c>
      <c r="M6" s="33" t="n">
        <v>8400</v>
      </c>
      <c r="N6" s="34" t="n">
        <v>128000</v>
      </c>
      <c r="O6" s="34" t="n">
        <v>6850</v>
      </c>
      <c r="P6" s="34" t="n">
        <v>540</v>
      </c>
      <c r="Q6" s="34" t="n">
        <v>1980</v>
      </c>
      <c r="R6" s="34" t="n">
        <v>390</v>
      </c>
      <c r="S6" s="35">
        <f>IF(A6="","",SUM(P6:R6))</f>
        <v/>
      </c>
      <c r="T6" s="35">
        <f>IF(A6="","",O6-S6)</f>
        <v/>
      </c>
      <c r="U6" s="9">
        <f>IF(A6="","",IFERROR(T6/O6,0))</f>
        <v/>
      </c>
      <c r="V6" s="36">
        <f>IF(A6="","",IFERROR(VLOOKUP(K6,'Tabelas'!$A$2:$C$6,3,FALSE),0))</f>
        <v/>
      </c>
      <c r="W6" s="9">
        <f>IF(A6="","",IFERROR(M6/V6,0))</f>
        <v/>
      </c>
      <c r="X6" s="2" t="inlineStr">
        <is>
          <t>Em trânsito</t>
        </is>
      </c>
      <c r="Y6" s="11">
        <f>IF(A6="","",IF(X6="Entregue",IF(AND(D6&lt;&gt;"",C6&lt;&gt;""),IF(D6&lt;=C6,"Sim","Não"),"Pendente"),"Pendente"))</f>
        <v/>
      </c>
      <c r="Z6" s="5" t="inlineStr">
        <is>
          <t>Previsão confirmada com o motorista.</t>
        </is>
      </c>
    </row>
    <row r="7">
      <c r="A7" s="2" t="n">
        <v>1006</v>
      </c>
      <c r="B7" s="3" t="n">
        <v>46183</v>
      </c>
      <c r="C7" s="3" t="n">
        <v>46189</v>
      </c>
      <c r="D7" s="3" t="n"/>
      <c r="E7" s="4" t="inlineStr">
        <is>
          <t>NFE-2026-000106</t>
        </is>
      </c>
      <c r="F7" s="5" t="inlineStr">
        <is>
          <t>Nordeste Alimentos Ltda</t>
        </is>
      </c>
      <c r="G7" s="4" t="inlineStr">
        <is>
          <t>67.890.123/0001-45</t>
        </is>
      </c>
      <c r="H7" s="5" t="inlineStr">
        <is>
          <t>Porto Alegre</t>
        </is>
      </c>
      <c r="I7" s="5" t="inlineStr">
        <is>
          <t>Salvador</t>
        </is>
      </c>
      <c r="J7" s="2" t="inlineStr">
        <is>
          <t>João Silva</t>
        </is>
      </c>
      <c r="K7" s="2" t="inlineStr">
        <is>
          <t>Carreta</t>
        </is>
      </c>
      <c r="L7" s="2" t="inlineStr">
        <is>
          <t>FRX-6F06</t>
        </is>
      </c>
      <c r="M7" s="33" t="n">
        <v>25600</v>
      </c>
      <c r="N7" s="34" t="n">
        <v>420000</v>
      </c>
      <c r="O7" s="34" t="n">
        <v>12800</v>
      </c>
      <c r="P7" s="34" t="n">
        <v>1650</v>
      </c>
      <c r="Q7" s="34" t="n">
        <v>4780</v>
      </c>
      <c r="R7" s="34" t="n">
        <v>1250</v>
      </c>
      <c r="S7" s="37">
        <f>IF(A7="","",SUM(P7:R7))</f>
        <v/>
      </c>
      <c r="T7" s="37">
        <f>IF(A7="","",O7-S7)</f>
        <v/>
      </c>
      <c r="U7" s="13">
        <f>IF(A7="","",IFERROR(T7/O7,0))</f>
        <v/>
      </c>
      <c r="V7" s="38">
        <f>IF(A7="","",IFERROR(VLOOKUP(K7,'Tabelas'!$A$2:$C$6,3,FALSE),0))</f>
        <v/>
      </c>
      <c r="W7" s="13">
        <f>IF(A7="","",IFERROR(M7/V7,0))</f>
        <v/>
      </c>
      <c r="X7" s="2" t="inlineStr">
        <is>
          <t>Programada</t>
        </is>
      </c>
      <c r="Y7" s="15">
        <f>IF(A7="","",IF(X7="Entregue",IF(AND(D7&lt;&gt;"",C7&lt;&gt;""),IF(D7&lt;=C7,"Sim","Não"),"Pendente"),"Pendente"))</f>
        <v/>
      </c>
      <c r="Z7" s="5" t="inlineStr">
        <is>
          <t>Coleta confirmada; documentação em conferência.</t>
        </is>
      </c>
    </row>
    <row r="8">
      <c r="A8" s="2" t="n">
        <v>1007</v>
      </c>
      <c r="B8" s="3" t="n">
        <v>46207</v>
      </c>
      <c r="C8" s="3" t="n">
        <v>46209</v>
      </c>
      <c r="D8" s="3" t="n">
        <v>46209</v>
      </c>
      <c r="E8" s="4" t="inlineStr">
        <is>
          <t>NFE-2026-000107</t>
        </is>
      </c>
      <c r="F8" s="5" t="inlineStr">
        <is>
          <t>Recife Têxtil Ltda</t>
        </is>
      </c>
      <c r="G8" s="4" t="inlineStr">
        <is>
          <t>78.901.234/0001-56</t>
        </is>
      </c>
      <c r="H8" s="5" t="inlineStr">
        <is>
          <t>Salvador</t>
        </is>
      </c>
      <c r="I8" s="5" t="inlineStr">
        <is>
          <t>Recife</t>
        </is>
      </c>
      <c r="J8" s="2" t="inlineStr">
        <is>
          <t>Maria Oliveira</t>
        </is>
      </c>
      <c r="K8" s="2" t="inlineStr">
        <is>
          <t>Toco</t>
        </is>
      </c>
      <c r="L8" s="2" t="inlineStr">
        <is>
          <t>FRY-7G07</t>
        </is>
      </c>
      <c r="M8" s="33" t="n">
        <v>5200</v>
      </c>
      <c r="N8" s="34" t="n">
        <v>89000</v>
      </c>
      <c r="O8" s="34" t="n">
        <v>5100</v>
      </c>
      <c r="P8" s="34" t="n">
        <v>460</v>
      </c>
      <c r="Q8" s="34" t="n">
        <v>1460</v>
      </c>
      <c r="R8" s="34" t="n">
        <v>280</v>
      </c>
      <c r="S8" s="35">
        <f>IF(A8="","",SUM(P8:R8))</f>
        <v/>
      </c>
      <c r="T8" s="35">
        <f>IF(A8="","",O8-S8)</f>
        <v/>
      </c>
      <c r="U8" s="9">
        <f>IF(A8="","",IFERROR(T8/O8,0))</f>
        <v/>
      </c>
      <c r="V8" s="36">
        <f>IF(A8="","",IFERROR(VLOOKUP(K8,'Tabelas'!$A$2:$C$6,3,FALSE),0))</f>
        <v/>
      </c>
      <c r="W8" s="9">
        <f>IF(A8="","",IFERROR(M8/V8,0))</f>
        <v/>
      </c>
      <c r="X8" s="2" t="inlineStr">
        <is>
          <t>Entregue</t>
        </is>
      </c>
      <c r="Y8" s="11">
        <f>IF(A8="","",IF(X8="Entregue",IF(AND(D8&lt;&gt;"",C8&lt;&gt;""),IF(D8&lt;=C8,"Sim","Não"),"Pendente"),"Pendente"))</f>
        <v/>
      </c>
      <c r="Z8" s="5" t="inlineStr">
        <is>
          <t>Entrega concluída no horário agendado.</t>
        </is>
      </c>
    </row>
    <row r="9">
      <c r="A9" s="2" t="n">
        <v>1008</v>
      </c>
      <c r="B9" s="3" t="n">
        <v>46221</v>
      </c>
      <c r="C9" s="3" t="n">
        <v>46225</v>
      </c>
      <c r="D9" s="3" t="n"/>
      <c r="E9" s="4" t="inlineStr">
        <is>
          <t>NFE-2026-000108</t>
        </is>
      </c>
      <c r="F9" s="5" t="inlineStr">
        <is>
          <t>Brasil Central Logística Ltda</t>
        </is>
      </c>
      <c r="G9" s="4" t="inlineStr">
        <is>
          <t>89.012.345/0001-67</t>
        </is>
      </c>
      <c r="H9" s="5" t="inlineStr">
        <is>
          <t>Recife</t>
        </is>
      </c>
      <c r="I9" s="5" t="inlineStr">
        <is>
          <t>Brasília</t>
        </is>
      </c>
      <c r="J9" s="2" t="inlineStr">
        <is>
          <t>Pedro Santos</t>
        </is>
      </c>
      <c r="K9" s="2" t="inlineStr">
        <is>
          <t>Truck</t>
        </is>
      </c>
      <c r="L9" s="2" t="inlineStr">
        <is>
          <t>FRZ-8H08</t>
        </is>
      </c>
      <c r="M9" s="33" t="n">
        <v>11200</v>
      </c>
      <c r="N9" s="34" t="n">
        <v>178000</v>
      </c>
      <c r="O9" s="34" t="n">
        <v>8900</v>
      </c>
      <c r="P9" s="34" t="n">
        <v>920</v>
      </c>
      <c r="Q9" s="34" t="n">
        <v>2850</v>
      </c>
      <c r="R9" s="34" t="n">
        <v>640</v>
      </c>
      <c r="S9" s="37">
        <f>IF(A9="","",SUM(P9:R9))</f>
        <v/>
      </c>
      <c r="T9" s="37">
        <f>IF(A9="","",O9-S9)</f>
        <v/>
      </c>
      <c r="U9" s="13">
        <f>IF(A9="","",IFERROR(T9/O9,0))</f>
        <v/>
      </c>
      <c r="V9" s="38">
        <f>IF(A9="","",IFERROR(VLOOKUP(K9,'Tabelas'!$A$2:$C$6,3,FALSE),0))</f>
        <v/>
      </c>
      <c r="W9" s="13">
        <f>IF(A9="","",IFERROR(M9/V9,0))</f>
        <v/>
      </c>
      <c r="X9" s="2" t="inlineStr">
        <is>
          <t>Atrasada</t>
        </is>
      </c>
      <c r="Y9" s="15">
        <f>IF(A9="","",IF(X9="Entregue",IF(AND(D9&lt;&gt;"",C9&lt;&gt;""),IF(D9&lt;=C9,"Sim","Não"),"Pendente"),"Pendente"))</f>
        <v/>
      </c>
      <c r="Z9" s="5" t="inlineStr">
        <is>
          <t>Aguardando liberação de janela de descarga.</t>
        </is>
      </c>
    </row>
    <row r="10">
      <c r="A10" s="2" t="n">
        <v>1009</v>
      </c>
      <c r="B10" s="3" t="n">
        <v>46239</v>
      </c>
      <c r="C10" s="3" t="n">
        <v>46243</v>
      </c>
      <c r="D10" s="3" t="n">
        <v>46244</v>
      </c>
      <c r="E10" s="4" t="inlineStr">
        <is>
          <t>NFE-2026-000109</t>
        </is>
      </c>
      <c r="F10" s="5" t="inlineStr">
        <is>
          <t>Construtora Capital Ltda</t>
        </is>
      </c>
      <c r="G10" s="4" t="inlineStr">
        <is>
          <t>90.123.456/0001-78</t>
        </is>
      </c>
      <c r="H10" s="5" t="inlineStr">
        <is>
          <t>Brasília</t>
        </is>
      </c>
      <c r="I10" s="5" t="inlineStr">
        <is>
          <t>São Paulo</t>
        </is>
      </c>
      <c r="J10" s="2" t="inlineStr">
        <is>
          <t>Ana Souza</t>
        </is>
      </c>
      <c r="K10" s="2" t="inlineStr">
        <is>
          <t>Carreta</t>
        </is>
      </c>
      <c r="L10" s="2" t="inlineStr">
        <is>
          <t>FSA-9I09</t>
        </is>
      </c>
      <c r="M10" s="33" t="n">
        <v>27100</v>
      </c>
      <c r="N10" s="34" t="n">
        <v>510000</v>
      </c>
      <c r="O10" s="34" t="n">
        <v>12400</v>
      </c>
      <c r="P10" s="34" t="n">
        <v>1420</v>
      </c>
      <c r="Q10" s="34" t="n">
        <v>4620</v>
      </c>
      <c r="R10" s="34" t="n">
        <v>1180</v>
      </c>
      <c r="S10" s="35">
        <f>IF(A10="","",SUM(P10:R10))</f>
        <v/>
      </c>
      <c r="T10" s="35">
        <f>IF(A10="","",O10-S10)</f>
        <v/>
      </c>
      <c r="U10" s="9">
        <f>IF(A10="","",IFERROR(T10/O10,0))</f>
        <v/>
      </c>
      <c r="V10" s="36">
        <f>IF(A10="","",IFERROR(VLOOKUP(K10,'Tabelas'!$A$2:$C$6,3,FALSE),0))</f>
        <v/>
      </c>
      <c r="W10" s="9">
        <f>IF(A10="","",IFERROR(M10/V10,0))</f>
        <v/>
      </c>
      <c r="X10" s="2" t="inlineStr">
        <is>
          <t>Entregue</t>
        </is>
      </c>
      <c r="Y10" s="11">
        <f>IF(A10="","",IF(X10="Entregue",IF(AND(D10&lt;&gt;"",C10&lt;&gt;""),IF(D10&lt;=C10,"Sim","Não"),"Pendente"),"Pendente"))</f>
        <v/>
      </c>
      <c r="Z10" s="5" t="inlineStr">
        <is>
          <t>Atraso de um dia por parada operacional.</t>
        </is>
      </c>
    </row>
    <row r="11">
      <c r="A11" s="2" t="n">
        <v>1010</v>
      </c>
      <c r="B11" s="3" t="n">
        <v>46255</v>
      </c>
      <c r="C11" s="3" t="n">
        <v>46257</v>
      </c>
      <c r="D11" s="3" t="n"/>
      <c r="E11" s="4" t="inlineStr">
        <is>
          <t>NFE-2026-000110</t>
        </is>
      </c>
      <c r="F11" s="5" t="inlineStr">
        <is>
          <t>Varejo Nacional Ltda</t>
        </is>
      </c>
      <c r="G11" s="4" t="inlineStr">
        <is>
          <t>01.234.567/0001-89</t>
        </is>
      </c>
      <c r="H11" s="5" t="inlineStr">
        <is>
          <t>São Paulo</t>
        </is>
      </c>
      <c r="I11" s="5" t="inlineStr">
        <is>
          <t>Rio de Janeiro</t>
        </is>
      </c>
      <c r="J11" s="2" t="inlineStr">
        <is>
          <t>Carlos Pereira</t>
        </is>
      </c>
      <c r="K11" s="2" t="inlineStr">
        <is>
          <t>VUC</t>
        </is>
      </c>
      <c r="L11" s="2" t="inlineStr">
        <is>
          <t>FSB-0J10</t>
        </is>
      </c>
      <c r="M11" s="33" t="n">
        <v>760</v>
      </c>
      <c r="N11" s="34" t="n">
        <v>24000</v>
      </c>
      <c r="O11" s="34" t="n">
        <v>1850</v>
      </c>
      <c r="P11" s="34" t="n">
        <v>190</v>
      </c>
      <c r="Q11" s="34" t="n">
        <v>1280</v>
      </c>
      <c r="R11" s="34" t="n">
        <v>480</v>
      </c>
      <c r="S11" s="37">
        <f>IF(A11="","",SUM(P11:R11))</f>
        <v/>
      </c>
      <c r="T11" s="37">
        <f>IF(A11="","",O11-S11)</f>
        <v/>
      </c>
      <c r="U11" s="13">
        <f>IF(A11="","",IFERROR(T11/O11,0))</f>
        <v/>
      </c>
      <c r="V11" s="38">
        <f>IF(A11="","",IFERROR(VLOOKUP(K11,'Tabelas'!$A$2:$C$6,3,FALSE),0))</f>
        <v/>
      </c>
      <c r="W11" s="13">
        <f>IF(A11="","",IFERROR(M11/V11,0))</f>
        <v/>
      </c>
      <c r="X11" s="2" t="inlineStr">
        <is>
          <t>Programada</t>
        </is>
      </c>
      <c r="Y11" s="15">
        <f>IF(A11="","",IF(X11="Entregue",IF(AND(D11&lt;&gt;"",C11&lt;&gt;""),IF(D11&lt;=C11,"Sim","Não"),"Pendente"),"Pendente"))</f>
        <v/>
      </c>
      <c r="Z11" s="5" t="inlineStr">
        <is>
          <t>Viagem com margem sob atenção.</t>
        </is>
      </c>
    </row>
    <row r="12">
      <c r="A12" s="2" t="n"/>
      <c r="B12" s="3" t="n"/>
      <c r="C12" s="3" t="n"/>
      <c r="D12" s="3" t="n"/>
      <c r="E12" s="4" t="n"/>
      <c r="F12" s="5" t="n"/>
      <c r="G12" s="4" t="n"/>
      <c r="H12" s="5" t="n"/>
      <c r="I12" s="5" t="n"/>
      <c r="J12" s="2" t="n"/>
      <c r="K12" s="2" t="n"/>
      <c r="L12" s="2" t="n"/>
      <c r="M12" s="33" t="n"/>
      <c r="N12" s="34" t="n"/>
      <c r="O12" s="34" t="n"/>
      <c r="P12" s="34" t="n"/>
      <c r="Q12" s="34" t="n"/>
      <c r="R12" s="34" t="n"/>
      <c r="S12" s="35">
        <f>IF(A12="","",SUM(P12:R12))</f>
        <v/>
      </c>
      <c r="T12" s="35">
        <f>IF(A12="","",O12-S12)</f>
        <v/>
      </c>
      <c r="U12" s="9">
        <f>IF(A12="","",IFERROR(T12/O12,0))</f>
        <v/>
      </c>
      <c r="V12" s="36">
        <f>IF(A12="","",IFERROR(VLOOKUP(K12,'Tabelas'!$A$2:$C$6,3,FALSE),0))</f>
        <v/>
      </c>
      <c r="W12" s="9">
        <f>IF(A12="","",IFERROR(M12/V12,0))</f>
        <v/>
      </c>
      <c r="X12" s="2" t="n"/>
      <c r="Y12" s="11">
        <f>IF(A12="","",IF(X12="Entregue",IF(AND(D12&lt;&gt;"",C12&lt;&gt;""),IF(D12&lt;=C12,"Sim","Não"),"Pendente"),"Pendente"))</f>
        <v/>
      </c>
      <c r="Z12" s="5" t="n"/>
    </row>
    <row r="13">
      <c r="A13" s="2" t="n"/>
      <c r="B13" s="3" t="n"/>
      <c r="C13" s="3" t="n"/>
      <c r="D13" s="3" t="n"/>
      <c r="E13" s="4" t="n"/>
      <c r="F13" s="5" t="n"/>
      <c r="G13" s="4" t="n"/>
      <c r="H13" s="5" t="n"/>
      <c r="I13" s="5" t="n"/>
      <c r="J13" s="2" t="n"/>
      <c r="K13" s="2" t="n"/>
      <c r="L13" s="2" t="n"/>
      <c r="M13" s="33" t="n"/>
      <c r="N13" s="34" t="n"/>
      <c r="O13" s="34" t="n"/>
      <c r="P13" s="34" t="n"/>
      <c r="Q13" s="34" t="n"/>
      <c r="R13" s="34" t="n"/>
      <c r="S13" s="37">
        <f>IF(A13="","",SUM(P13:R13))</f>
        <v/>
      </c>
      <c r="T13" s="37">
        <f>IF(A13="","",O13-S13)</f>
        <v/>
      </c>
      <c r="U13" s="13">
        <f>IF(A13="","",IFERROR(T13/O13,0))</f>
        <v/>
      </c>
      <c r="V13" s="38">
        <f>IF(A13="","",IFERROR(VLOOKUP(K13,'Tabelas'!$A$2:$C$6,3,FALSE),0))</f>
        <v/>
      </c>
      <c r="W13" s="13">
        <f>IF(A13="","",IFERROR(M13/V13,0))</f>
        <v/>
      </c>
      <c r="X13" s="2" t="n"/>
      <c r="Y13" s="15">
        <f>IF(A13="","",IF(X13="Entregue",IF(AND(D13&lt;&gt;"",C13&lt;&gt;""),IF(D13&lt;=C13,"Sim","Não"),"Pendente"),"Pendente"))</f>
        <v/>
      </c>
      <c r="Z13" s="5" t="n"/>
    </row>
    <row r="14">
      <c r="A14" s="2" t="n"/>
      <c r="B14" s="3" t="n"/>
      <c r="C14" s="3" t="n"/>
      <c r="D14" s="3" t="n"/>
      <c r="E14" s="4" t="n"/>
      <c r="F14" s="5" t="n"/>
      <c r="G14" s="4" t="n"/>
      <c r="H14" s="5" t="n"/>
      <c r="I14" s="5" t="n"/>
      <c r="J14" s="2" t="n"/>
      <c r="K14" s="2" t="n"/>
      <c r="L14" s="2" t="n"/>
      <c r="M14" s="33" t="n"/>
      <c r="N14" s="34" t="n"/>
      <c r="O14" s="34" t="n"/>
      <c r="P14" s="34" t="n"/>
      <c r="Q14" s="34" t="n"/>
      <c r="R14" s="34" t="n"/>
      <c r="S14" s="35">
        <f>IF(A14="","",SUM(P14:R14))</f>
        <v/>
      </c>
      <c r="T14" s="35">
        <f>IF(A14="","",O14-S14)</f>
        <v/>
      </c>
      <c r="U14" s="9">
        <f>IF(A14="","",IFERROR(T14/O14,0))</f>
        <v/>
      </c>
      <c r="V14" s="36">
        <f>IF(A14="","",IFERROR(VLOOKUP(K14,'Tabelas'!$A$2:$C$6,3,FALSE),0))</f>
        <v/>
      </c>
      <c r="W14" s="9">
        <f>IF(A14="","",IFERROR(M14/V14,0))</f>
        <v/>
      </c>
      <c r="X14" s="2" t="n"/>
      <c r="Y14" s="11">
        <f>IF(A14="","",IF(X14="Entregue",IF(AND(D14&lt;&gt;"",C14&lt;&gt;""),IF(D14&lt;=C14,"Sim","Não"),"Pendente"),"Pendente"))</f>
        <v/>
      </c>
      <c r="Z14" s="5" t="n"/>
    </row>
    <row r="15">
      <c r="A15" s="2" t="n"/>
      <c r="B15" s="3" t="n"/>
      <c r="C15" s="3" t="n"/>
      <c r="D15" s="3" t="n"/>
      <c r="E15" s="4" t="n"/>
      <c r="F15" s="5" t="n"/>
      <c r="G15" s="4" t="n"/>
      <c r="H15" s="5" t="n"/>
      <c r="I15" s="5" t="n"/>
      <c r="J15" s="2" t="n"/>
      <c r="K15" s="2" t="n"/>
      <c r="L15" s="2" t="n"/>
      <c r="M15" s="33" t="n"/>
      <c r="N15" s="34" t="n"/>
      <c r="O15" s="34" t="n"/>
      <c r="P15" s="34" t="n"/>
      <c r="Q15" s="34" t="n"/>
      <c r="R15" s="34" t="n"/>
      <c r="S15" s="37">
        <f>IF(A15="","",SUM(P15:R15))</f>
        <v/>
      </c>
      <c r="T15" s="37">
        <f>IF(A15="","",O15-S15)</f>
        <v/>
      </c>
      <c r="U15" s="13">
        <f>IF(A15="","",IFERROR(T15/O15,0))</f>
        <v/>
      </c>
      <c r="V15" s="38">
        <f>IF(A15="","",IFERROR(VLOOKUP(K15,'Tabelas'!$A$2:$C$6,3,FALSE),0))</f>
        <v/>
      </c>
      <c r="W15" s="13">
        <f>IF(A15="","",IFERROR(M15/V15,0))</f>
        <v/>
      </c>
      <c r="X15" s="2" t="n"/>
      <c r="Y15" s="15">
        <f>IF(A15="","",IF(X15="Entregue",IF(AND(D15&lt;&gt;"",C15&lt;&gt;""),IF(D15&lt;=C15,"Sim","Não"),"Pendente"),"Pendente"))</f>
        <v/>
      </c>
      <c r="Z15" s="5" t="n"/>
    </row>
    <row r="16">
      <c r="A16" s="2" t="n"/>
      <c r="B16" s="3" t="n"/>
      <c r="C16" s="3" t="n"/>
      <c r="D16" s="3" t="n"/>
      <c r="E16" s="4" t="n"/>
      <c r="F16" s="5" t="n"/>
      <c r="G16" s="4" t="n"/>
      <c r="H16" s="5" t="n"/>
      <c r="I16" s="5" t="n"/>
      <c r="J16" s="2" t="n"/>
      <c r="K16" s="2" t="n"/>
      <c r="L16" s="2" t="n"/>
      <c r="M16" s="33" t="n"/>
      <c r="N16" s="34" t="n"/>
      <c r="O16" s="34" t="n"/>
      <c r="P16" s="34" t="n"/>
      <c r="Q16" s="34" t="n"/>
      <c r="R16" s="34" t="n"/>
      <c r="S16" s="35">
        <f>IF(A16="","",SUM(P16:R16))</f>
        <v/>
      </c>
      <c r="T16" s="35">
        <f>IF(A16="","",O16-S16)</f>
        <v/>
      </c>
      <c r="U16" s="9">
        <f>IF(A16="","",IFERROR(T16/O16,0))</f>
        <v/>
      </c>
      <c r="V16" s="36">
        <f>IF(A16="","",IFERROR(VLOOKUP(K16,'Tabelas'!$A$2:$C$6,3,FALSE),0))</f>
        <v/>
      </c>
      <c r="W16" s="9">
        <f>IF(A16="","",IFERROR(M16/V16,0))</f>
        <v/>
      </c>
      <c r="X16" s="2" t="n"/>
      <c r="Y16" s="11">
        <f>IF(A16="","",IF(X16="Entregue",IF(AND(D16&lt;&gt;"",C16&lt;&gt;""),IF(D16&lt;=C16,"Sim","Não"),"Pendente"),"Pendente"))</f>
        <v/>
      </c>
      <c r="Z16" s="5" t="n"/>
    </row>
    <row r="17">
      <c r="A17" s="2" t="n"/>
      <c r="B17" s="3" t="n"/>
      <c r="C17" s="3" t="n"/>
      <c r="D17" s="3" t="n"/>
      <c r="E17" s="4" t="n"/>
      <c r="F17" s="5" t="n"/>
      <c r="G17" s="4" t="n"/>
      <c r="H17" s="5" t="n"/>
      <c r="I17" s="5" t="n"/>
      <c r="J17" s="2" t="n"/>
      <c r="K17" s="2" t="n"/>
      <c r="L17" s="2" t="n"/>
      <c r="M17" s="33" t="n"/>
      <c r="N17" s="34" t="n"/>
      <c r="O17" s="34" t="n"/>
      <c r="P17" s="34" t="n"/>
      <c r="Q17" s="34" t="n"/>
      <c r="R17" s="34" t="n"/>
      <c r="S17" s="37">
        <f>IF(A17="","",SUM(P17:R17))</f>
        <v/>
      </c>
      <c r="T17" s="37">
        <f>IF(A17="","",O17-S17)</f>
        <v/>
      </c>
      <c r="U17" s="13">
        <f>IF(A17="","",IFERROR(T17/O17,0))</f>
        <v/>
      </c>
      <c r="V17" s="38">
        <f>IF(A17="","",IFERROR(VLOOKUP(K17,'Tabelas'!$A$2:$C$6,3,FALSE),0))</f>
        <v/>
      </c>
      <c r="W17" s="13">
        <f>IF(A17="","",IFERROR(M17/V17,0))</f>
        <v/>
      </c>
      <c r="X17" s="2" t="n"/>
      <c r="Y17" s="15">
        <f>IF(A17="","",IF(X17="Entregue",IF(AND(D17&lt;&gt;"",C17&lt;&gt;""),IF(D17&lt;=C17,"Sim","Não"),"Pendente"),"Pendente"))</f>
        <v/>
      </c>
      <c r="Z17" s="5" t="n"/>
    </row>
    <row r="18">
      <c r="A18" s="2" t="n"/>
      <c r="B18" s="3" t="n"/>
      <c r="C18" s="3" t="n"/>
      <c r="D18" s="3" t="n"/>
      <c r="E18" s="4" t="n"/>
      <c r="F18" s="5" t="n"/>
      <c r="G18" s="4" t="n"/>
      <c r="H18" s="5" t="n"/>
      <c r="I18" s="5" t="n"/>
      <c r="J18" s="2" t="n"/>
      <c r="K18" s="2" t="n"/>
      <c r="L18" s="2" t="n"/>
      <c r="M18" s="33" t="n"/>
      <c r="N18" s="34" t="n"/>
      <c r="O18" s="34" t="n"/>
      <c r="P18" s="34" t="n"/>
      <c r="Q18" s="34" t="n"/>
      <c r="R18" s="34" t="n"/>
      <c r="S18" s="35">
        <f>IF(A18="","",SUM(P18:R18))</f>
        <v/>
      </c>
      <c r="T18" s="35">
        <f>IF(A18="","",O18-S18)</f>
        <v/>
      </c>
      <c r="U18" s="9">
        <f>IF(A18="","",IFERROR(T18/O18,0))</f>
        <v/>
      </c>
      <c r="V18" s="36">
        <f>IF(A18="","",IFERROR(VLOOKUP(K18,'Tabelas'!$A$2:$C$6,3,FALSE),0))</f>
        <v/>
      </c>
      <c r="W18" s="9">
        <f>IF(A18="","",IFERROR(M18/V18,0))</f>
        <v/>
      </c>
      <c r="X18" s="2" t="n"/>
      <c r="Y18" s="11">
        <f>IF(A18="","",IF(X18="Entregue",IF(AND(D18&lt;&gt;"",C18&lt;&gt;""),IF(D18&lt;=C18,"Sim","Não"),"Pendente"),"Pendente"))</f>
        <v/>
      </c>
      <c r="Z18" s="5" t="n"/>
    </row>
    <row r="19">
      <c r="A19" s="2" t="n"/>
      <c r="B19" s="3" t="n"/>
      <c r="C19" s="3" t="n"/>
      <c r="D19" s="3" t="n"/>
      <c r="E19" s="4" t="n"/>
      <c r="F19" s="5" t="n"/>
      <c r="G19" s="4" t="n"/>
      <c r="H19" s="5" t="n"/>
      <c r="I19" s="5" t="n"/>
      <c r="J19" s="2" t="n"/>
      <c r="K19" s="2" t="n"/>
      <c r="L19" s="2" t="n"/>
      <c r="M19" s="33" t="n"/>
      <c r="N19" s="34" t="n"/>
      <c r="O19" s="34" t="n"/>
      <c r="P19" s="34" t="n"/>
      <c r="Q19" s="34" t="n"/>
      <c r="R19" s="34" t="n"/>
      <c r="S19" s="37">
        <f>IF(A19="","",SUM(P19:R19))</f>
        <v/>
      </c>
      <c r="T19" s="37">
        <f>IF(A19="","",O19-S19)</f>
        <v/>
      </c>
      <c r="U19" s="13">
        <f>IF(A19="","",IFERROR(T19/O19,0))</f>
        <v/>
      </c>
      <c r="V19" s="38">
        <f>IF(A19="","",IFERROR(VLOOKUP(K19,'Tabelas'!$A$2:$C$6,3,FALSE),0))</f>
        <v/>
      </c>
      <c r="W19" s="13">
        <f>IF(A19="","",IFERROR(M19/V19,0))</f>
        <v/>
      </c>
      <c r="X19" s="2" t="n"/>
      <c r="Y19" s="15">
        <f>IF(A19="","",IF(X19="Entregue",IF(AND(D19&lt;&gt;"",C19&lt;&gt;""),IF(D19&lt;=C19,"Sim","Não"),"Pendente"),"Pendente"))</f>
        <v/>
      </c>
      <c r="Z19" s="5" t="n"/>
    </row>
    <row r="20">
      <c r="A20" s="2" t="n"/>
      <c r="B20" s="3" t="n"/>
      <c r="C20" s="3" t="n"/>
      <c r="D20" s="3" t="n"/>
      <c r="E20" s="4" t="n"/>
      <c r="F20" s="5" t="n"/>
      <c r="G20" s="4" t="n"/>
      <c r="H20" s="5" t="n"/>
      <c r="I20" s="5" t="n"/>
      <c r="J20" s="2" t="n"/>
      <c r="K20" s="2" t="n"/>
      <c r="L20" s="2" t="n"/>
      <c r="M20" s="33" t="n"/>
      <c r="N20" s="34" t="n"/>
      <c r="O20" s="34" t="n"/>
      <c r="P20" s="34" t="n"/>
      <c r="Q20" s="34" t="n"/>
      <c r="R20" s="34" t="n"/>
      <c r="S20" s="35">
        <f>IF(A20="","",SUM(P20:R20))</f>
        <v/>
      </c>
      <c r="T20" s="35">
        <f>IF(A20="","",O20-S20)</f>
        <v/>
      </c>
      <c r="U20" s="9">
        <f>IF(A20="","",IFERROR(T20/O20,0))</f>
        <v/>
      </c>
      <c r="V20" s="36">
        <f>IF(A20="","",IFERROR(VLOOKUP(K20,'Tabelas'!$A$2:$C$6,3,FALSE),0))</f>
        <v/>
      </c>
      <c r="W20" s="9">
        <f>IF(A20="","",IFERROR(M20/V20,0))</f>
        <v/>
      </c>
      <c r="X20" s="2" t="n"/>
      <c r="Y20" s="11">
        <f>IF(A20="","",IF(X20="Entregue",IF(AND(D20&lt;&gt;"",C20&lt;&gt;""),IF(D20&lt;=C20,"Sim","Não"),"Pendente"),"Pendente"))</f>
        <v/>
      </c>
      <c r="Z20" s="5" t="n"/>
    </row>
    <row r="21">
      <c r="A21" s="2" t="n"/>
      <c r="B21" s="3" t="n"/>
      <c r="C21" s="3" t="n"/>
      <c r="D21" s="3" t="n"/>
      <c r="E21" s="4" t="n"/>
      <c r="F21" s="5" t="n"/>
      <c r="G21" s="4" t="n"/>
      <c r="H21" s="5" t="n"/>
      <c r="I21" s="5" t="n"/>
      <c r="J21" s="2" t="n"/>
      <c r="K21" s="2" t="n"/>
      <c r="L21" s="2" t="n"/>
      <c r="M21" s="33" t="n"/>
      <c r="N21" s="34" t="n"/>
      <c r="O21" s="34" t="n"/>
      <c r="P21" s="34" t="n"/>
      <c r="Q21" s="34" t="n"/>
      <c r="R21" s="34" t="n"/>
      <c r="S21" s="37">
        <f>IF(A21="","",SUM(P21:R21))</f>
        <v/>
      </c>
      <c r="T21" s="37">
        <f>IF(A21="","",O21-S21)</f>
        <v/>
      </c>
      <c r="U21" s="13">
        <f>IF(A21="","",IFERROR(T21/O21,0))</f>
        <v/>
      </c>
      <c r="V21" s="38">
        <f>IF(A21="","",IFERROR(VLOOKUP(K21,'Tabelas'!$A$2:$C$6,3,FALSE),0))</f>
        <v/>
      </c>
      <c r="W21" s="13">
        <f>IF(A21="","",IFERROR(M21/V21,0))</f>
        <v/>
      </c>
      <c r="X21" s="2" t="n"/>
      <c r="Y21" s="15">
        <f>IF(A21="","",IF(X21="Entregue",IF(AND(D21&lt;&gt;"",C21&lt;&gt;""),IF(D21&lt;=C21,"Sim","Não"),"Pendente"),"Pendente"))</f>
        <v/>
      </c>
      <c r="Z21" s="5" t="n"/>
    </row>
    <row r="22">
      <c r="A22" s="2" t="n"/>
      <c r="B22" s="3" t="n"/>
      <c r="C22" s="3" t="n"/>
      <c r="D22" s="3" t="n"/>
      <c r="E22" s="4" t="n"/>
      <c r="F22" s="5" t="n"/>
      <c r="G22" s="4" t="n"/>
      <c r="H22" s="5" t="n"/>
      <c r="I22" s="5" t="n"/>
      <c r="J22" s="2" t="n"/>
      <c r="K22" s="2" t="n"/>
      <c r="L22" s="2" t="n"/>
      <c r="M22" s="33" t="n"/>
      <c r="N22" s="34" t="n"/>
      <c r="O22" s="34" t="n"/>
      <c r="P22" s="34" t="n"/>
      <c r="Q22" s="34" t="n"/>
      <c r="R22" s="34" t="n"/>
      <c r="S22" s="35">
        <f>IF(A22="","",SUM(P22:R22))</f>
        <v/>
      </c>
      <c r="T22" s="35">
        <f>IF(A22="","",O22-S22)</f>
        <v/>
      </c>
      <c r="U22" s="9">
        <f>IF(A22="","",IFERROR(T22/O22,0))</f>
        <v/>
      </c>
      <c r="V22" s="36">
        <f>IF(A22="","",IFERROR(VLOOKUP(K22,'Tabelas'!$A$2:$C$6,3,FALSE),0))</f>
        <v/>
      </c>
      <c r="W22" s="9">
        <f>IF(A22="","",IFERROR(M22/V22,0))</f>
        <v/>
      </c>
      <c r="X22" s="2" t="n"/>
      <c r="Y22" s="11">
        <f>IF(A22="","",IF(X22="Entregue",IF(AND(D22&lt;&gt;"",C22&lt;&gt;""),IF(D22&lt;=C22,"Sim","Não"),"Pendente"),"Pendente"))</f>
        <v/>
      </c>
      <c r="Z22" s="5" t="n"/>
    </row>
    <row r="23">
      <c r="A23" s="2" t="n"/>
      <c r="B23" s="3" t="n"/>
      <c r="C23" s="3" t="n"/>
      <c r="D23" s="3" t="n"/>
      <c r="E23" s="4" t="n"/>
      <c r="F23" s="5" t="n"/>
      <c r="G23" s="4" t="n"/>
      <c r="H23" s="5" t="n"/>
      <c r="I23" s="5" t="n"/>
      <c r="J23" s="2" t="n"/>
      <c r="K23" s="2" t="n"/>
      <c r="L23" s="2" t="n"/>
      <c r="M23" s="33" t="n"/>
      <c r="N23" s="34" t="n"/>
      <c r="O23" s="34" t="n"/>
      <c r="P23" s="34" t="n"/>
      <c r="Q23" s="34" t="n"/>
      <c r="R23" s="34" t="n"/>
      <c r="S23" s="37">
        <f>IF(A23="","",SUM(P23:R23))</f>
        <v/>
      </c>
      <c r="T23" s="37">
        <f>IF(A23="","",O23-S23)</f>
        <v/>
      </c>
      <c r="U23" s="13">
        <f>IF(A23="","",IFERROR(T23/O23,0))</f>
        <v/>
      </c>
      <c r="V23" s="38">
        <f>IF(A23="","",IFERROR(VLOOKUP(K23,'Tabelas'!$A$2:$C$6,3,FALSE),0))</f>
        <v/>
      </c>
      <c r="W23" s="13">
        <f>IF(A23="","",IFERROR(M23/V23,0))</f>
        <v/>
      </c>
      <c r="X23" s="2" t="n"/>
      <c r="Y23" s="15">
        <f>IF(A23="","",IF(X23="Entregue",IF(AND(D23&lt;&gt;"",C23&lt;&gt;""),IF(D23&lt;=C23,"Sim","Não"),"Pendente"),"Pendente"))</f>
        <v/>
      </c>
      <c r="Z23" s="5" t="n"/>
    </row>
    <row r="24">
      <c r="A24" s="2" t="n"/>
      <c r="B24" s="3" t="n"/>
      <c r="C24" s="3" t="n"/>
      <c r="D24" s="3" t="n"/>
      <c r="E24" s="4" t="n"/>
      <c r="F24" s="5" t="n"/>
      <c r="G24" s="4" t="n"/>
      <c r="H24" s="5" t="n"/>
      <c r="I24" s="5" t="n"/>
      <c r="J24" s="2" t="n"/>
      <c r="K24" s="2" t="n"/>
      <c r="L24" s="2" t="n"/>
      <c r="M24" s="33" t="n"/>
      <c r="N24" s="34" t="n"/>
      <c r="O24" s="34" t="n"/>
      <c r="P24" s="34" t="n"/>
      <c r="Q24" s="34" t="n"/>
      <c r="R24" s="34" t="n"/>
      <c r="S24" s="35">
        <f>IF(A24="","",SUM(P24:R24))</f>
        <v/>
      </c>
      <c r="T24" s="35">
        <f>IF(A24="","",O24-S24)</f>
        <v/>
      </c>
      <c r="U24" s="9">
        <f>IF(A24="","",IFERROR(T24/O24,0))</f>
        <v/>
      </c>
      <c r="V24" s="36">
        <f>IF(A24="","",IFERROR(VLOOKUP(K24,'Tabelas'!$A$2:$C$6,3,FALSE),0))</f>
        <v/>
      </c>
      <c r="W24" s="9">
        <f>IF(A24="","",IFERROR(M24/V24,0))</f>
        <v/>
      </c>
      <c r="X24" s="2" t="n"/>
      <c r="Y24" s="11">
        <f>IF(A24="","",IF(X24="Entregue",IF(AND(D24&lt;&gt;"",C24&lt;&gt;""),IF(D24&lt;=C24,"Sim","Não"),"Pendente"),"Pendente"))</f>
        <v/>
      </c>
      <c r="Z24" s="5" t="n"/>
    </row>
    <row r="25">
      <c r="A25" s="2" t="n"/>
      <c r="B25" s="3" t="n"/>
      <c r="C25" s="3" t="n"/>
      <c r="D25" s="3" t="n"/>
      <c r="E25" s="4" t="n"/>
      <c r="F25" s="5" t="n"/>
      <c r="G25" s="4" t="n"/>
      <c r="H25" s="5" t="n"/>
      <c r="I25" s="5" t="n"/>
      <c r="J25" s="2" t="n"/>
      <c r="K25" s="2" t="n"/>
      <c r="L25" s="2" t="n"/>
      <c r="M25" s="33" t="n"/>
      <c r="N25" s="34" t="n"/>
      <c r="O25" s="34" t="n"/>
      <c r="P25" s="34" t="n"/>
      <c r="Q25" s="34" t="n"/>
      <c r="R25" s="34" t="n"/>
      <c r="S25" s="37">
        <f>IF(A25="","",SUM(P25:R25))</f>
        <v/>
      </c>
      <c r="T25" s="37">
        <f>IF(A25="","",O25-S25)</f>
        <v/>
      </c>
      <c r="U25" s="13">
        <f>IF(A25="","",IFERROR(T25/O25,0))</f>
        <v/>
      </c>
      <c r="V25" s="38">
        <f>IF(A25="","",IFERROR(VLOOKUP(K25,'Tabelas'!$A$2:$C$6,3,FALSE),0))</f>
        <v/>
      </c>
      <c r="W25" s="13">
        <f>IF(A25="","",IFERROR(M25/V25,0))</f>
        <v/>
      </c>
      <c r="X25" s="2" t="n"/>
      <c r="Y25" s="15">
        <f>IF(A25="","",IF(X25="Entregue",IF(AND(D25&lt;&gt;"",C25&lt;&gt;""),IF(D25&lt;=C25,"Sim","Não"),"Pendente"),"Pendente"))</f>
        <v/>
      </c>
      <c r="Z25" s="5" t="n"/>
    </row>
    <row r="26">
      <c r="A26" s="2" t="n"/>
      <c r="B26" s="3" t="n"/>
      <c r="C26" s="3" t="n"/>
      <c r="D26" s="3" t="n"/>
      <c r="E26" s="4" t="n"/>
      <c r="F26" s="5" t="n"/>
      <c r="G26" s="4" t="n"/>
      <c r="H26" s="5" t="n"/>
      <c r="I26" s="5" t="n"/>
      <c r="J26" s="2" t="n"/>
      <c r="K26" s="2" t="n"/>
      <c r="L26" s="2" t="n"/>
      <c r="M26" s="33" t="n"/>
      <c r="N26" s="34" t="n"/>
      <c r="O26" s="34" t="n"/>
      <c r="P26" s="34" t="n"/>
      <c r="Q26" s="34" t="n"/>
      <c r="R26" s="34" t="n"/>
      <c r="S26" s="35">
        <f>IF(A26="","",SUM(P26:R26))</f>
        <v/>
      </c>
      <c r="T26" s="35">
        <f>IF(A26="","",O26-S26)</f>
        <v/>
      </c>
      <c r="U26" s="9">
        <f>IF(A26="","",IFERROR(T26/O26,0))</f>
        <v/>
      </c>
      <c r="V26" s="36">
        <f>IF(A26="","",IFERROR(VLOOKUP(K26,'Tabelas'!$A$2:$C$6,3,FALSE),0))</f>
        <v/>
      </c>
      <c r="W26" s="9">
        <f>IF(A26="","",IFERROR(M26/V26,0))</f>
        <v/>
      </c>
      <c r="X26" s="2" t="n"/>
      <c r="Y26" s="11">
        <f>IF(A26="","",IF(X26="Entregue",IF(AND(D26&lt;&gt;"",C26&lt;&gt;""),IF(D26&lt;=C26,"Sim","Não"),"Pendente"),"Pendente"))</f>
        <v/>
      </c>
      <c r="Z26" s="5" t="n"/>
    </row>
    <row r="27">
      <c r="A27" s="2" t="n"/>
      <c r="B27" s="3" t="n"/>
      <c r="C27" s="3" t="n"/>
      <c r="D27" s="3" t="n"/>
      <c r="E27" s="4" t="n"/>
      <c r="F27" s="5" t="n"/>
      <c r="G27" s="4" t="n"/>
      <c r="H27" s="5" t="n"/>
      <c r="I27" s="5" t="n"/>
      <c r="J27" s="2" t="n"/>
      <c r="K27" s="2" t="n"/>
      <c r="L27" s="2" t="n"/>
      <c r="M27" s="33" t="n"/>
      <c r="N27" s="34" t="n"/>
      <c r="O27" s="34" t="n"/>
      <c r="P27" s="34" t="n"/>
      <c r="Q27" s="34" t="n"/>
      <c r="R27" s="34" t="n"/>
      <c r="S27" s="37">
        <f>IF(A27="","",SUM(P27:R27))</f>
        <v/>
      </c>
      <c r="T27" s="37">
        <f>IF(A27="","",O27-S27)</f>
        <v/>
      </c>
      <c r="U27" s="13">
        <f>IF(A27="","",IFERROR(T27/O27,0))</f>
        <v/>
      </c>
      <c r="V27" s="38">
        <f>IF(A27="","",IFERROR(VLOOKUP(K27,'Tabelas'!$A$2:$C$6,3,FALSE),0))</f>
        <v/>
      </c>
      <c r="W27" s="13">
        <f>IF(A27="","",IFERROR(M27/V27,0))</f>
        <v/>
      </c>
      <c r="X27" s="2" t="n"/>
      <c r="Y27" s="15">
        <f>IF(A27="","",IF(X27="Entregue",IF(AND(D27&lt;&gt;"",C27&lt;&gt;""),IF(D27&lt;=C27,"Sim","Não"),"Pendente"),"Pendente"))</f>
        <v/>
      </c>
      <c r="Z27" s="5" t="n"/>
    </row>
    <row r="28">
      <c r="A28" s="2" t="n"/>
      <c r="B28" s="3" t="n"/>
      <c r="C28" s="3" t="n"/>
      <c r="D28" s="3" t="n"/>
      <c r="E28" s="4" t="n"/>
      <c r="F28" s="5" t="n"/>
      <c r="G28" s="4" t="n"/>
      <c r="H28" s="5" t="n"/>
      <c r="I28" s="5" t="n"/>
      <c r="J28" s="2" t="n"/>
      <c r="K28" s="2" t="n"/>
      <c r="L28" s="2" t="n"/>
      <c r="M28" s="33" t="n"/>
      <c r="N28" s="34" t="n"/>
      <c r="O28" s="34" t="n"/>
      <c r="P28" s="34" t="n"/>
      <c r="Q28" s="34" t="n"/>
      <c r="R28" s="34" t="n"/>
      <c r="S28" s="35">
        <f>IF(A28="","",SUM(P28:R28))</f>
        <v/>
      </c>
      <c r="T28" s="35">
        <f>IF(A28="","",O28-S28)</f>
        <v/>
      </c>
      <c r="U28" s="9">
        <f>IF(A28="","",IFERROR(T28/O28,0))</f>
        <v/>
      </c>
      <c r="V28" s="36">
        <f>IF(A28="","",IFERROR(VLOOKUP(K28,'Tabelas'!$A$2:$C$6,3,FALSE),0))</f>
        <v/>
      </c>
      <c r="W28" s="9">
        <f>IF(A28="","",IFERROR(M28/V28,0))</f>
        <v/>
      </c>
      <c r="X28" s="2" t="n"/>
      <c r="Y28" s="11">
        <f>IF(A28="","",IF(X28="Entregue",IF(AND(D28&lt;&gt;"",C28&lt;&gt;""),IF(D28&lt;=C28,"Sim","Não"),"Pendente"),"Pendente"))</f>
        <v/>
      </c>
      <c r="Z28" s="5" t="n"/>
    </row>
    <row r="29">
      <c r="A29" s="2" t="n"/>
      <c r="B29" s="3" t="n"/>
      <c r="C29" s="3" t="n"/>
      <c r="D29" s="3" t="n"/>
      <c r="E29" s="4" t="n"/>
      <c r="F29" s="5" t="n"/>
      <c r="G29" s="4" t="n"/>
      <c r="H29" s="5" t="n"/>
      <c r="I29" s="5" t="n"/>
      <c r="J29" s="2" t="n"/>
      <c r="K29" s="2" t="n"/>
      <c r="L29" s="2" t="n"/>
      <c r="M29" s="33" t="n"/>
      <c r="N29" s="34" t="n"/>
      <c r="O29" s="34" t="n"/>
      <c r="P29" s="34" t="n"/>
      <c r="Q29" s="34" t="n"/>
      <c r="R29" s="34" t="n"/>
      <c r="S29" s="37">
        <f>IF(A29="","",SUM(P29:R29))</f>
        <v/>
      </c>
      <c r="T29" s="37">
        <f>IF(A29="","",O29-S29)</f>
        <v/>
      </c>
      <c r="U29" s="13">
        <f>IF(A29="","",IFERROR(T29/O29,0))</f>
        <v/>
      </c>
      <c r="V29" s="38">
        <f>IF(A29="","",IFERROR(VLOOKUP(K29,'Tabelas'!$A$2:$C$6,3,FALSE),0))</f>
        <v/>
      </c>
      <c r="W29" s="13">
        <f>IF(A29="","",IFERROR(M29/V29,0))</f>
        <v/>
      </c>
      <c r="X29" s="2" t="n"/>
      <c r="Y29" s="15">
        <f>IF(A29="","",IF(X29="Entregue",IF(AND(D29&lt;&gt;"",C29&lt;&gt;""),IF(D29&lt;=C29,"Sim","Não"),"Pendente"),"Pendente"))</f>
        <v/>
      </c>
      <c r="Z29" s="5" t="n"/>
    </row>
    <row r="30">
      <c r="A30" s="2" t="n"/>
      <c r="B30" s="3" t="n"/>
      <c r="C30" s="3" t="n"/>
      <c r="D30" s="3" t="n"/>
      <c r="E30" s="4" t="n"/>
      <c r="F30" s="5" t="n"/>
      <c r="G30" s="4" t="n"/>
      <c r="H30" s="5" t="n"/>
      <c r="I30" s="5" t="n"/>
      <c r="J30" s="2" t="n"/>
      <c r="K30" s="2" t="n"/>
      <c r="L30" s="2" t="n"/>
      <c r="M30" s="33" t="n"/>
      <c r="N30" s="34" t="n"/>
      <c r="O30" s="34" t="n"/>
      <c r="P30" s="34" t="n"/>
      <c r="Q30" s="34" t="n"/>
      <c r="R30" s="34" t="n"/>
      <c r="S30" s="35">
        <f>IF(A30="","",SUM(P30:R30))</f>
        <v/>
      </c>
      <c r="T30" s="35">
        <f>IF(A30="","",O30-S30)</f>
        <v/>
      </c>
      <c r="U30" s="9">
        <f>IF(A30="","",IFERROR(T30/O30,0))</f>
        <v/>
      </c>
      <c r="V30" s="36">
        <f>IF(A30="","",IFERROR(VLOOKUP(K30,'Tabelas'!$A$2:$C$6,3,FALSE),0))</f>
        <v/>
      </c>
      <c r="W30" s="9">
        <f>IF(A30="","",IFERROR(M30/V30,0))</f>
        <v/>
      </c>
      <c r="X30" s="2" t="n"/>
      <c r="Y30" s="11">
        <f>IF(A30="","",IF(X30="Entregue",IF(AND(D30&lt;&gt;"",C30&lt;&gt;""),IF(D30&lt;=C30,"Sim","Não"),"Pendente"),"Pendente"))</f>
        <v/>
      </c>
      <c r="Z30" s="5" t="n"/>
    </row>
    <row r="31">
      <c r="A31" s="2" t="n"/>
      <c r="B31" s="3" t="n"/>
      <c r="C31" s="3" t="n"/>
      <c r="D31" s="3" t="n"/>
      <c r="E31" s="4" t="n"/>
      <c r="F31" s="5" t="n"/>
      <c r="G31" s="4" t="n"/>
      <c r="H31" s="5" t="n"/>
      <c r="I31" s="5" t="n"/>
      <c r="J31" s="2" t="n"/>
      <c r="K31" s="2" t="n"/>
      <c r="L31" s="2" t="n"/>
      <c r="M31" s="33" t="n"/>
      <c r="N31" s="34" t="n"/>
      <c r="O31" s="34" t="n"/>
      <c r="P31" s="34" t="n"/>
      <c r="Q31" s="34" t="n"/>
      <c r="R31" s="34" t="n"/>
      <c r="S31" s="37">
        <f>IF(A31="","",SUM(P31:R31))</f>
        <v/>
      </c>
      <c r="T31" s="37">
        <f>IF(A31="","",O31-S31)</f>
        <v/>
      </c>
      <c r="U31" s="13">
        <f>IF(A31="","",IFERROR(T31/O31,0))</f>
        <v/>
      </c>
      <c r="V31" s="38">
        <f>IF(A31="","",IFERROR(VLOOKUP(K31,'Tabelas'!$A$2:$C$6,3,FALSE),0))</f>
        <v/>
      </c>
      <c r="W31" s="13">
        <f>IF(A31="","",IFERROR(M31/V31,0))</f>
        <v/>
      </c>
      <c r="X31" s="2" t="n"/>
      <c r="Y31" s="15">
        <f>IF(A31="","",IF(X31="Entregue",IF(AND(D31&lt;&gt;"",C31&lt;&gt;""),IF(D31&lt;=C31,"Sim","Não"),"Pendente"),"Pendente"))</f>
        <v/>
      </c>
      <c r="Z31" s="5" t="n"/>
    </row>
    <row r="32">
      <c r="A32" s="2" t="n"/>
      <c r="B32" s="3" t="n"/>
      <c r="C32" s="3" t="n"/>
      <c r="D32" s="3" t="n"/>
      <c r="E32" s="4" t="n"/>
      <c r="F32" s="5" t="n"/>
      <c r="G32" s="4" t="n"/>
      <c r="H32" s="5" t="n"/>
      <c r="I32" s="5" t="n"/>
      <c r="J32" s="2" t="n"/>
      <c r="K32" s="2" t="n"/>
      <c r="L32" s="2" t="n"/>
      <c r="M32" s="33" t="n"/>
      <c r="N32" s="34" t="n"/>
      <c r="O32" s="34" t="n"/>
      <c r="P32" s="34" t="n"/>
      <c r="Q32" s="34" t="n"/>
      <c r="R32" s="34" t="n"/>
      <c r="S32" s="35">
        <f>IF(A32="","",SUM(P32:R32))</f>
        <v/>
      </c>
      <c r="T32" s="35">
        <f>IF(A32="","",O32-S32)</f>
        <v/>
      </c>
      <c r="U32" s="9">
        <f>IF(A32="","",IFERROR(T32/O32,0))</f>
        <v/>
      </c>
      <c r="V32" s="36">
        <f>IF(A32="","",IFERROR(VLOOKUP(K32,'Tabelas'!$A$2:$C$6,3,FALSE),0))</f>
        <v/>
      </c>
      <c r="W32" s="9">
        <f>IF(A32="","",IFERROR(M32/V32,0))</f>
        <v/>
      </c>
      <c r="X32" s="2" t="n"/>
      <c r="Y32" s="11">
        <f>IF(A32="","",IF(X32="Entregue",IF(AND(D32&lt;&gt;"",C32&lt;&gt;""),IF(D32&lt;=C32,"Sim","Não"),"Pendente"),"Pendente"))</f>
        <v/>
      </c>
      <c r="Z32" s="5" t="n"/>
    </row>
    <row r="33">
      <c r="A33" s="2" t="n"/>
      <c r="B33" s="3" t="n"/>
      <c r="C33" s="3" t="n"/>
      <c r="D33" s="3" t="n"/>
      <c r="E33" s="4" t="n"/>
      <c r="F33" s="5" t="n"/>
      <c r="G33" s="4" t="n"/>
      <c r="H33" s="5" t="n"/>
      <c r="I33" s="5" t="n"/>
      <c r="J33" s="2" t="n"/>
      <c r="K33" s="2" t="n"/>
      <c r="L33" s="2" t="n"/>
      <c r="M33" s="33" t="n"/>
      <c r="N33" s="34" t="n"/>
      <c r="O33" s="34" t="n"/>
      <c r="P33" s="34" t="n"/>
      <c r="Q33" s="34" t="n"/>
      <c r="R33" s="34" t="n"/>
      <c r="S33" s="37">
        <f>IF(A33="","",SUM(P33:R33))</f>
        <v/>
      </c>
      <c r="T33" s="37">
        <f>IF(A33="","",O33-S33)</f>
        <v/>
      </c>
      <c r="U33" s="13">
        <f>IF(A33="","",IFERROR(T33/O33,0))</f>
        <v/>
      </c>
      <c r="V33" s="38">
        <f>IF(A33="","",IFERROR(VLOOKUP(K33,'Tabelas'!$A$2:$C$6,3,FALSE),0))</f>
        <v/>
      </c>
      <c r="W33" s="13">
        <f>IF(A33="","",IFERROR(M33/V33,0))</f>
        <v/>
      </c>
      <c r="X33" s="2" t="n"/>
      <c r="Y33" s="15">
        <f>IF(A33="","",IF(X33="Entregue",IF(AND(D33&lt;&gt;"",C33&lt;&gt;""),IF(D33&lt;=C33,"Sim","Não"),"Pendente"),"Pendente"))</f>
        <v/>
      </c>
      <c r="Z33" s="5" t="n"/>
    </row>
    <row r="34">
      <c r="A34" s="2" t="n"/>
      <c r="B34" s="3" t="n"/>
      <c r="C34" s="3" t="n"/>
      <c r="D34" s="3" t="n"/>
      <c r="E34" s="4" t="n"/>
      <c r="F34" s="5" t="n"/>
      <c r="G34" s="4" t="n"/>
      <c r="H34" s="5" t="n"/>
      <c r="I34" s="5" t="n"/>
      <c r="J34" s="2" t="n"/>
      <c r="K34" s="2" t="n"/>
      <c r="L34" s="2" t="n"/>
      <c r="M34" s="33" t="n"/>
      <c r="N34" s="34" t="n"/>
      <c r="O34" s="34" t="n"/>
      <c r="P34" s="34" t="n"/>
      <c r="Q34" s="34" t="n"/>
      <c r="R34" s="34" t="n"/>
      <c r="S34" s="35">
        <f>IF(A34="","",SUM(P34:R34))</f>
        <v/>
      </c>
      <c r="T34" s="35">
        <f>IF(A34="","",O34-S34)</f>
        <v/>
      </c>
      <c r="U34" s="9">
        <f>IF(A34="","",IFERROR(T34/O34,0))</f>
        <v/>
      </c>
      <c r="V34" s="36">
        <f>IF(A34="","",IFERROR(VLOOKUP(K34,'Tabelas'!$A$2:$C$6,3,FALSE),0))</f>
        <v/>
      </c>
      <c r="W34" s="9">
        <f>IF(A34="","",IFERROR(M34/V34,0))</f>
        <v/>
      </c>
      <c r="X34" s="2" t="n"/>
      <c r="Y34" s="11">
        <f>IF(A34="","",IF(X34="Entregue",IF(AND(D34&lt;&gt;"",C34&lt;&gt;""),IF(D34&lt;=C34,"Sim","Não"),"Pendente"),"Pendente"))</f>
        <v/>
      </c>
      <c r="Z34" s="5" t="n"/>
    </row>
    <row r="35">
      <c r="A35" s="2" t="n"/>
      <c r="B35" s="3" t="n"/>
      <c r="C35" s="3" t="n"/>
      <c r="D35" s="3" t="n"/>
      <c r="E35" s="4" t="n"/>
      <c r="F35" s="5" t="n"/>
      <c r="G35" s="4" t="n"/>
      <c r="H35" s="5" t="n"/>
      <c r="I35" s="5" t="n"/>
      <c r="J35" s="2" t="n"/>
      <c r="K35" s="2" t="n"/>
      <c r="L35" s="2" t="n"/>
      <c r="M35" s="33" t="n"/>
      <c r="N35" s="34" t="n"/>
      <c r="O35" s="34" t="n"/>
      <c r="P35" s="34" t="n"/>
      <c r="Q35" s="34" t="n"/>
      <c r="R35" s="34" t="n"/>
      <c r="S35" s="37">
        <f>IF(A35="","",SUM(P35:R35))</f>
        <v/>
      </c>
      <c r="T35" s="37">
        <f>IF(A35="","",O35-S35)</f>
        <v/>
      </c>
      <c r="U35" s="13">
        <f>IF(A35="","",IFERROR(T35/O35,0))</f>
        <v/>
      </c>
      <c r="V35" s="38">
        <f>IF(A35="","",IFERROR(VLOOKUP(K35,'Tabelas'!$A$2:$C$6,3,FALSE),0))</f>
        <v/>
      </c>
      <c r="W35" s="13">
        <f>IF(A35="","",IFERROR(M35/V35,0))</f>
        <v/>
      </c>
      <c r="X35" s="2" t="n"/>
      <c r="Y35" s="15">
        <f>IF(A35="","",IF(X35="Entregue",IF(AND(D35&lt;&gt;"",C35&lt;&gt;""),IF(D35&lt;=C35,"Sim","Não"),"Pendente"),"Pendente"))</f>
        <v/>
      </c>
      <c r="Z35" s="5" t="n"/>
    </row>
    <row r="36">
      <c r="A36" s="2" t="n"/>
      <c r="B36" s="3" t="n"/>
      <c r="C36" s="3" t="n"/>
      <c r="D36" s="3" t="n"/>
      <c r="E36" s="4" t="n"/>
      <c r="F36" s="5" t="n"/>
      <c r="G36" s="4" t="n"/>
      <c r="H36" s="5" t="n"/>
      <c r="I36" s="5" t="n"/>
      <c r="J36" s="2" t="n"/>
      <c r="K36" s="2" t="n"/>
      <c r="L36" s="2" t="n"/>
      <c r="M36" s="33" t="n"/>
      <c r="N36" s="34" t="n"/>
      <c r="O36" s="34" t="n"/>
      <c r="P36" s="34" t="n"/>
      <c r="Q36" s="34" t="n"/>
      <c r="R36" s="34" t="n"/>
      <c r="S36" s="35">
        <f>IF(A36="","",SUM(P36:R36))</f>
        <v/>
      </c>
      <c r="T36" s="35">
        <f>IF(A36="","",O36-S36)</f>
        <v/>
      </c>
      <c r="U36" s="9">
        <f>IF(A36="","",IFERROR(T36/O36,0))</f>
        <v/>
      </c>
      <c r="V36" s="36">
        <f>IF(A36="","",IFERROR(VLOOKUP(K36,'Tabelas'!$A$2:$C$6,3,FALSE),0))</f>
        <v/>
      </c>
      <c r="W36" s="9">
        <f>IF(A36="","",IFERROR(M36/V36,0))</f>
        <v/>
      </c>
      <c r="X36" s="2" t="n"/>
      <c r="Y36" s="11">
        <f>IF(A36="","",IF(X36="Entregue",IF(AND(D36&lt;&gt;"",C36&lt;&gt;""),IF(D36&lt;=C36,"Sim","Não"),"Pendente"),"Pendente"))</f>
        <v/>
      </c>
      <c r="Z36" s="5" t="n"/>
    </row>
    <row r="37">
      <c r="A37" s="2" t="n"/>
      <c r="B37" s="3" t="n"/>
      <c r="C37" s="3" t="n"/>
      <c r="D37" s="3" t="n"/>
      <c r="E37" s="4" t="n"/>
      <c r="F37" s="5" t="n"/>
      <c r="G37" s="4" t="n"/>
      <c r="H37" s="5" t="n"/>
      <c r="I37" s="5" t="n"/>
      <c r="J37" s="2" t="n"/>
      <c r="K37" s="2" t="n"/>
      <c r="L37" s="2" t="n"/>
      <c r="M37" s="33" t="n"/>
      <c r="N37" s="34" t="n"/>
      <c r="O37" s="34" t="n"/>
      <c r="P37" s="34" t="n"/>
      <c r="Q37" s="34" t="n"/>
      <c r="R37" s="34" t="n"/>
      <c r="S37" s="37">
        <f>IF(A37="","",SUM(P37:R37))</f>
        <v/>
      </c>
      <c r="T37" s="37">
        <f>IF(A37="","",O37-S37)</f>
        <v/>
      </c>
      <c r="U37" s="13">
        <f>IF(A37="","",IFERROR(T37/O37,0))</f>
        <v/>
      </c>
      <c r="V37" s="38">
        <f>IF(A37="","",IFERROR(VLOOKUP(K37,'Tabelas'!$A$2:$C$6,3,FALSE),0))</f>
        <v/>
      </c>
      <c r="W37" s="13">
        <f>IF(A37="","",IFERROR(M37/V37,0))</f>
        <v/>
      </c>
      <c r="X37" s="2" t="n"/>
      <c r="Y37" s="15">
        <f>IF(A37="","",IF(X37="Entregue",IF(AND(D37&lt;&gt;"",C37&lt;&gt;""),IF(D37&lt;=C37,"Sim","Não"),"Pendente"),"Pendente"))</f>
        <v/>
      </c>
      <c r="Z37" s="5" t="n"/>
    </row>
    <row r="38">
      <c r="A38" s="2" t="n"/>
      <c r="B38" s="3" t="n"/>
      <c r="C38" s="3" t="n"/>
      <c r="D38" s="3" t="n"/>
      <c r="E38" s="4" t="n"/>
      <c r="F38" s="5" t="n"/>
      <c r="G38" s="4" t="n"/>
      <c r="H38" s="5" t="n"/>
      <c r="I38" s="5" t="n"/>
      <c r="J38" s="2" t="n"/>
      <c r="K38" s="2" t="n"/>
      <c r="L38" s="2" t="n"/>
      <c r="M38" s="33" t="n"/>
      <c r="N38" s="34" t="n"/>
      <c r="O38" s="34" t="n"/>
      <c r="P38" s="34" t="n"/>
      <c r="Q38" s="34" t="n"/>
      <c r="R38" s="34" t="n"/>
      <c r="S38" s="35">
        <f>IF(A38="","",SUM(P38:R38))</f>
        <v/>
      </c>
      <c r="T38" s="35">
        <f>IF(A38="","",O38-S38)</f>
        <v/>
      </c>
      <c r="U38" s="9">
        <f>IF(A38="","",IFERROR(T38/O38,0))</f>
        <v/>
      </c>
      <c r="V38" s="36">
        <f>IF(A38="","",IFERROR(VLOOKUP(K38,'Tabelas'!$A$2:$C$6,3,FALSE),0))</f>
        <v/>
      </c>
      <c r="W38" s="9">
        <f>IF(A38="","",IFERROR(M38/V38,0))</f>
        <v/>
      </c>
      <c r="X38" s="2" t="n"/>
      <c r="Y38" s="11">
        <f>IF(A38="","",IF(X38="Entregue",IF(AND(D38&lt;&gt;"",C38&lt;&gt;""),IF(D38&lt;=C38,"Sim","Não"),"Pendente"),"Pendente"))</f>
        <v/>
      </c>
      <c r="Z38" s="5" t="n"/>
    </row>
    <row r="39">
      <c r="A39" s="2" t="n"/>
      <c r="B39" s="3" t="n"/>
      <c r="C39" s="3" t="n"/>
      <c r="D39" s="3" t="n"/>
      <c r="E39" s="4" t="n"/>
      <c r="F39" s="5" t="n"/>
      <c r="G39" s="4" t="n"/>
      <c r="H39" s="5" t="n"/>
      <c r="I39" s="5" t="n"/>
      <c r="J39" s="2" t="n"/>
      <c r="K39" s="2" t="n"/>
      <c r="L39" s="2" t="n"/>
      <c r="M39" s="33" t="n"/>
      <c r="N39" s="34" t="n"/>
      <c r="O39" s="34" t="n"/>
      <c r="P39" s="34" t="n"/>
      <c r="Q39" s="34" t="n"/>
      <c r="R39" s="34" t="n"/>
      <c r="S39" s="37">
        <f>IF(A39="","",SUM(P39:R39))</f>
        <v/>
      </c>
      <c r="T39" s="37">
        <f>IF(A39="","",O39-S39)</f>
        <v/>
      </c>
      <c r="U39" s="13">
        <f>IF(A39="","",IFERROR(T39/O39,0))</f>
        <v/>
      </c>
      <c r="V39" s="38">
        <f>IF(A39="","",IFERROR(VLOOKUP(K39,'Tabelas'!$A$2:$C$6,3,FALSE),0))</f>
        <v/>
      </c>
      <c r="W39" s="13">
        <f>IF(A39="","",IFERROR(M39/V39,0))</f>
        <v/>
      </c>
      <c r="X39" s="2" t="n"/>
      <c r="Y39" s="15">
        <f>IF(A39="","",IF(X39="Entregue",IF(AND(D39&lt;&gt;"",C39&lt;&gt;""),IF(D39&lt;=C39,"Sim","Não"),"Pendente"),"Pendente"))</f>
        <v/>
      </c>
      <c r="Z39" s="5" t="n"/>
    </row>
    <row r="40">
      <c r="A40" s="2" t="n"/>
      <c r="B40" s="3" t="n"/>
      <c r="C40" s="3" t="n"/>
      <c r="D40" s="3" t="n"/>
      <c r="E40" s="4" t="n"/>
      <c r="F40" s="5" t="n"/>
      <c r="G40" s="4" t="n"/>
      <c r="H40" s="5" t="n"/>
      <c r="I40" s="5" t="n"/>
      <c r="J40" s="2" t="n"/>
      <c r="K40" s="2" t="n"/>
      <c r="L40" s="2" t="n"/>
      <c r="M40" s="33" t="n"/>
      <c r="N40" s="34" t="n"/>
      <c r="O40" s="34" t="n"/>
      <c r="P40" s="34" t="n"/>
      <c r="Q40" s="34" t="n"/>
      <c r="R40" s="34" t="n"/>
      <c r="S40" s="35">
        <f>IF(A40="","",SUM(P40:R40))</f>
        <v/>
      </c>
      <c r="T40" s="35">
        <f>IF(A40="","",O40-S40)</f>
        <v/>
      </c>
      <c r="U40" s="9">
        <f>IF(A40="","",IFERROR(T40/O40,0))</f>
        <v/>
      </c>
      <c r="V40" s="36">
        <f>IF(A40="","",IFERROR(VLOOKUP(K40,'Tabelas'!$A$2:$C$6,3,FALSE),0))</f>
        <v/>
      </c>
      <c r="W40" s="9">
        <f>IF(A40="","",IFERROR(M40/V40,0))</f>
        <v/>
      </c>
      <c r="X40" s="2" t="n"/>
      <c r="Y40" s="11">
        <f>IF(A40="","",IF(X40="Entregue",IF(AND(D40&lt;&gt;"",C40&lt;&gt;""),IF(D40&lt;=C40,"Sim","Não"),"Pendente"),"Pendente"))</f>
        <v/>
      </c>
      <c r="Z40" s="5" t="n"/>
    </row>
    <row r="41">
      <c r="A41" s="2" t="n"/>
      <c r="B41" s="3" t="n"/>
      <c r="C41" s="3" t="n"/>
      <c r="D41" s="3" t="n"/>
      <c r="E41" s="4" t="n"/>
      <c r="F41" s="5" t="n"/>
      <c r="G41" s="4" t="n"/>
      <c r="H41" s="5" t="n"/>
      <c r="I41" s="5" t="n"/>
      <c r="J41" s="2" t="n"/>
      <c r="K41" s="2" t="n"/>
      <c r="L41" s="2" t="n"/>
      <c r="M41" s="33" t="n"/>
      <c r="N41" s="34" t="n"/>
      <c r="O41" s="34" t="n"/>
      <c r="P41" s="34" t="n"/>
      <c r="Q41" s="34" t="n"/>
      <c r="R41" s="34" t="n"/>
      <c r="S41" s="37">
        <f>IF(A41="","",SUM(P41:R41))</f>
        <v/>
      </c>
      <c r="T41" s="37">
        <f>IF(A41="","",O41-S41)</f>
        <v/>
      </c>
      <c r="U41" s="13">
        <f>IF(A41="","",IFERROR(T41/O41,0))</f>
        <v/>
      </c>
      <c r="V41" s="38">
        <f>IF(A41="","",IFERROR(VLOOKUP(K41,'Tabelas'!$A$2:$C$6,3,FALSE),0))</f>
        <v/>
      </c>
      <c r="W41" s="13">
        <f>IF(A41="","",IFERROR(M41/V41,0))</f>
        <v/>
      </c>
      <c r="X41" s="2" t="n"/>
      <c r="Y41" s="15">
        <f>IF(A41="","",IF(X41="Entregue",IF(AND(D41&lt;&gt;"",C41&lt;&gt;""),IF(D41&lt;=C41,"Sim","Não"),"Pendente"),"Pendente"))</f>
        <v/>
      </c>
      <c r="Z41" s="5" t="n"/>
    </row>
    <row r="42">
      <c r="A42" s="2" t="n"/>
      <c r="B42" s="3" t="n"/>
      <c r="C42" s="3" t="n"/>
      <c r="D42" s="3" t="n"/>
      <c r="E42" s="4" t="n"/>
      <c r="F42" s="5" t="n"/>
      <c r="G42" s="4" t="n"/>
      <c r="H42" s="5" t="n"/>
      <c r="I42" s="5" t="n"/>
      <c r="J42" s="2" t="n"/>
      <c r="K42" s="2" t="n"/>
      <c r="L42" s="2" t="n"/>
      <c r="M42" s="33" t="n"/>
      <c r="N42" s="34" t="n"/>
      <c r="O42" s="34" t="n"/>
      <c r="P42" s="34" t="n"/>
      <c r="Q42" s="34" t="n"/>
      <c r="R42" s="34" t="n"/>
      <c r="S42" s="35">
        <f>IF(A42="","",SUM(P42:R42))</f>
        <v/>
      </c>
      <c r="T42" s="35">
        <f>IF(A42="","",O42-S42)</f>
        <v/>
      </c>
      <c r="U42" s="9">
        <f>IF(A42="","",IFERROR(T42/O42,0))</f>
        <v/>
      </c>
      <c r="V42" s="36">
        <f>IF(A42="","",IFERROR(VLOOKUP(K42,'Tabelas'!$A$2:$C$6,3,FALSE),0))</f>
        <v/>
      </c>
      <c r="W42" s="9">
        <f>IF(A42="","",IFERROR(M42/V42,0))</f>
        <v/>
      </c>
      <c r="X42" s="2" t="n"/>
      <c r="Y42" s="11">
        <f>IF(A42="","",IF(X42="Entregue",IF(AND(D42&lt;&gt;"",C42&lt;&gt;""),IF(D42&lt;=C42,"Sim","Não"),"Pendente"),"Pendente"))</f>
        <v/>
      </c>
      <c r="Z42" s="5" t="n"/>
    </row>
    <row r="43">
      <c r="A43" s="2" t="n"/>
      <c r="B43" s="3" t="n"/>
      <c r="C43" s="3" t="n"/>
      <c r="D43" s="3" t="n"/>
      <c r="E43" s="4" t="n"/>
      <c r="F43" s="5" t="n"/>
      <c r="G43" s="4" t="n"/>
      <c r="H43" s="5" t="n"/>
      <c r="I43" s="5" t="n"/>
      <c r="J43" s="2" t="n"/>
      <c r="K43" s="2" t="n"/>
      <c r="L43" s="2" t="n"/>
      <c r="M43" s="33" t="n"/>
      <c r="N43" s="34" t="n"/>
      <c r="O43" s="34" t="n"/>
      <c r="P43" s="34" t="n"/>
      <c r="Q43" s="34" t="n"/>
      <c r="R43" s="34" t="n"/>
      <c r="S43" s="37">
        <f>IF(A43="","",SUM(P43:R43))</f>
        <v/>
      </c>
      <c r="T43" s="37">
        <f>IF(A43="","",O43-S43)</f>
        <v/>
      </c>
      <c r="U43" s="13">
        <f>IF(A43="","",IFERROR(T43/O43,0))</f>
        <v/>
      </c>
      <c r="V43" s="38">
        <f>IF(A43="","",IFERROR(VLOOKUP(K43,'Tabelas'!$A$2:$C$6,3,FALSE),0))</f>
        <v/>
      </c>
      <c r="W43" s="13">
        <f>IF(A43="","",IFERROR(M43/V43,0))</f>
        <v/>
      </c>
      <c r="X43" s="2" t="n"/>
      <c r="Y43" s="15">
        <f>IF(A43="","",IF(X43="Entregue",IF(AND(D43&lt;&gt;"",C43&lt;&gt;""),IF(D43&lt;=C43,"Sim","Não"),"Pendente"),"Pendente"))</f>
        <v/>
      </c>
      <c r="Z43" s="5" t="n"/>
    </row>
    <row r="44">
      <c r="A44" s="2" t="n"/>
      <c r="B44" s="3" t="n"/>
      <c r="C44" s="3" t="n"/>
      <c r="D44" s="3" t="n"/>
      <c r="E44" s="4" t="n"/>
      <c r="F44" s="5" t="n"/>
      <c r="G44" s="4" t="n"/>
      <c r="H44" s="5" t="n"/>
      <c r="I44" s="5" t="n"/>
      <c r="J44" s="2" t="n"/>
      <c r="K44" s="2" t="n"/>
      <c r="L44" s="2" t="n"/>
      <c r="M44" s="33" t="n"/>
      <c r="N44" s="34" t="n"/>
      <c r="O44" s="34" t="n"/>
      <c r="P44" s="34" t="n"/>
      <c r="Q44" s="34" t="n"/>
      <c r="R44" s="34" t="n"/>
      <c r="S44" s="35">
        <f>IF(A44="","",SUM(P44:R44))</f>
        <v/>
      </c>
      <c r="T44" s="35">
        <f>IF(A44="","",O44-S44)</f>
        <v/>
      </c>
      <c r="U44" s="9">
        <f>IF(A44="","",IFERROR(T44/O44,0))</f>
        <v/>
      </c>
      <c r="V44" s="36">
        <f>IF(A44="","",IFERROR(VLOOKUP(K44,'Tabelas'!$A$2:$C$6,3,FALSE),0))</f>
        <v/>
      </c>
      <c r="W44" s="9">
        <f>IF(A44="","",IFERROR(M44/V44,0))</f>
        <v/>
      </c>
      <c r="X44" s="2" t="n"/>
      <c r="Y44" s="11">
        <f>IF(A44="","",IF(X44="Entregue",IF(AND(D44&lt;&gt;"",C44&lt;&gt;""),IF(D44&lt;=C44,"Sim","Não"),"Pendente"),"Pendente"))</f>
        <v/>
      </c>
      <c r="Z44" s="5" t="n"/>
    </row>
    <row r="45">
      <c r="A45" s="2" t="n"/>
      <c r="B45" s="3" t="n"/>
      <c r="C45" s="3" t="n"/>
      <c r="D45" s="3" t="n"/>
      <c r="E45" s="4" t="n"/>
      <c r="F45" s="5" t="n"/>
      <c r="G45" s="4" t="n"/>
      <c r="H45" s="5" t="n"/>
      <c r="I45" s="5" t="n"/>
      <c r="J45" s="2" t="n"/>
      <c r="K45" s="2" t="n"/>
      <c r="L45" s="2" t="n"/>
      <c r="M45" s="33" t="n"/>
      <c r="N45" s="34" t="n"/>
      <c r="O45" s="34" t="n"/>
      <c r="P45" s="34" t="n"/>
      <c r="Q45" s="34" t="n"/>
      <c r="R45" s="34" t="n"/>
      <c r="S45" s="37">
        <f>IF(A45="","",SUM(P45:R45))</f>
        <v/>
      </c>
      <c r="T45" s="37">
        <f>IF(A45="","",O45-S45)</f>
        <v/>
      </c>
      <c r="U45" s="13">
        <f>IF(A45="","",IFERROR(T45/O45,0))</f>
        <v/>
      </c>
      <c r="V45" s="38">
        <f>IF(A45="","",IFERROR(VLOOKUP(K45,'Tabelas'!$A$2:$C$6,3,FALSE),0))</f>
        <v/>
      </c>
      <c r="W45" s="13">
        <f>IF(A45="","",IFERROR(M45/V45,0))</f>
        <v/>
      </c>
      <c r="X45" s="2" t="n"/>
      <c r="Y45" s="15">
        <f>IF(A45="","",IF(X45="Entregue",IF(AND(D45&lt;&gt;"",C45&lt;&gt;""),IF(D45&lt;=C45,"Sim","Não"),"Pendente"),"Pendente"))</f>
        <v/>
      </c>
      <c r="Z45" s="5" t="n"/>
    </row>
    <row r="46">
      <c r="A46" s="2" t="n"/>
      <c r="B46" s="3" t="n"/>
      <c r="C46" s="3" t="n"/>
      <c r="D46" s="3" t="n"/>
      <c r="E46" s="4" t="n"/>
      <c r="F46" s="5" t="n"/>
      <c r="G46" s="4" t="n"/>
      <c r="H46" s="5" t="n"/>
      <c r="I46" s="5" t="n"/>
      <c r="J46" s="2" t="n"/>
      <c r="K46" s="2" t="n"/>
      <c r="L46" s="2" t="n"/>
      <c r="M46" s="33" t="n"/>
      <c r="N46" s="34" t="n"/>
      <c r="O46" s="34" t="n"/>
      <c r="P46" s="34" t="n"/>
      <c r="Q46" s="34" t="n"/>
      <c r="R46" s="34" t="n"/>
      <c r="S46" s="35">
        <f>IF(A46="","",SUM(P46:R46))</f>
        <v/>
      </c>
      <c r="T46" s="35">
        <f>IF(A46="","",O46-S46)</f>
        <v/>
      </c>
      <c r="U46" s="9">
        <f>IF(A46="","",IFERROR(T46/O46,0))</f>
        <v/>
      </c>
      <c r="V46" s="36">
        <f>IF(A46="","",IFERROR(VLOOKUP(K46,'Tabelas'!$A$2:$C$6,3,FALSE),0))</f>
        <v/>
      </c>
      <c r="W46" s="9">
        <f>IF(A46="","",IFERROR(M46/V46,0))</f>
        <v/>
      </c>
      <c r="X46" s="2" t="n"/>
      <c r="Y46" s="11">
        <f>IF(A46="","",IF(X46="Entregue",IF(AND(D46&lt;&gt;"",C46&lt;&gt;""),IF(D46&lt;=C46,"Sim","Não"),"Pendente"),"Pendente"))</f>
        <v/>
      </c>
      <c r="Z46" s="5" t="n"/>
    </row>
    <row r="47">
      <c r="A47" s="2" t="n"/>
      <c r="B47" s="3" t="n"/>
      <c r="C47" s="3" t="n"/>
      <c r="D47" s="3" t="n"/>
      <c r="E47" s="4" t="n"/>
      <c r="F47" s="5" t="n"/>
      <c r="G47" s="4" t="n"/>
      <c r="H47" s="5" t="n"/>
      <c r="I47" s="5" t="n"/>
      <c r="J47" s="2" t="n"/>
      <c r="K47" s="2" t="n"/>
      <c r="L47" s="2" t="n"/>
      <c r="M47" s="33" t="n"/>
      <c r="N47" s="34" t="n"/>
      <c r="O47" s="34" t="n"/>
      <c r="P47" s="34" t="n"/>
      <c r="Q47" s="34" t="n"/>
      <c r="R47" s="34" t="n"/>
      <c r="S47" s="37">
        <f>IF(A47="","",SUM(P47:R47))</f>
        <v/>
      </c>
      <c r="T47" s="37">
        <f>IF(A47="","",O47-S47)</f>
        <v/>
      </c>
      <c r="U47" s="13">
        <f>IF(A47="","",IFERROR(T47/O47,0))</f>
        <v/>
      </c>
      <c r="V47" s="38">
        <f>IF(A47="","",IFERROR(VLOOKUP(K47,'Tabelas'!$A$2:$C$6,3,FALSE),0))</f>
        <v/>
      </c>
      <c r="W47" s="13">
        <f>IF(A47="","",IFERROR(M47/V47,0))</f>
        <v/>
      </c>
      <c r="X47" s="2" t="n"/>
      <c r="Y47" s="15">
        <f>IF(A47="","",IF(X47="Entregue",IF(AND(D47&lt;&gt;"",C47&lt;&gt;""),IF(D47&lt;=C47,"Sim","Não"),"Pendente"),"Pendente"))</f>
        <v/>
      </c>
      <c r="Z47" s="5" t="n"/>
    </row>
    <row r="48">
      <c r="A48" s="2" t="n"/>
      <c r="B48" s="3" t="n"/>
      <c r="C48" s="3" t="n"/>
      <c r="D48" s="3" t="n"/>
      <c r="E48" s="4" t="n"/>
      <c r="F48" s="5" t="n"/>
      <c r="G48" s="4" t="n"/>
      <c r="H48" s="5" t="n"/>
      <c r="I48" s="5" t="n"/>
      <c r="J48" s="2" t="n"/>
      <c r="K48" s="2" t="n"/>
      <c r="L48" s="2" t="n"/>
      <c r="M48" s="33" t="n"/>
      <c r="N48" s="34" t="n"/>
      <c r="O48" s="34" t="n"/>
      <c r="P48" s="34" t="n"/>
      <c r="Q48" s="34" t="n"/>
      <c r="R48" s="34" t="n"/>
      <c r="S48" s="35">
        <f>IF(A48="","",SUM(P48:R48))</f>
        <v/>
      </c>
      <c r="T48" s="35">
        <f>IF(A48="","",O48-S48)</f>
        <v/>
      </c>
      <c r="U48" s="9">
        <f>IF(A48="","",IFERROR(T48/O48,0))</f>
        <v/>
      </c>
      <c r="V48" s="36">
        <f>IF(A48="","",IFERROR(VLOOKUP(K48,'Tabelas'!$A$2:$C$6,3,FALSE),0))</f>
        <v/>
      </c>
      <c r="W48" s="9">
        <f>IF(A48="","",IFERROR(M48/V48,0))</f>
        <v/>
      </c>
      <c r="X48" s="2" t="n"/>
      <c r="Y48" s="11">
        <f>IF(A48="","",IF(X48="Entregue",IF(AND(D48&lt;&gt;"",C48&lt;&gt;""),IF(D48&lt;=C48,"Sim","Não"),"Pendente"),"Pendente"))</f>
        <v/>
      </c>
      <c r="Z48" s="5" t="n"/>
    </row>
    <row r="49">
      <c r="A49" s="2" t="n"/>
      <c r="B49" s="3" t="n"/>
      <c r="C49" s="3" t="n"/>
      <c r="D49" s="3" t="n"/>
      <c r="E49" s="4" t="n"/>
      <c r="F49" s="5" t="n"/>
      <c r="G49" s="4" t="n"/>
      <c r="H49" s="5" t="n"/>
      <c r="I49" s="5" t="n"/>
      <c r="J49" s="2" t="n"/>
      <c r="K49" s="2" t="n"/>
      <c r="L49" s="2" t="n"/>
      <c r="M49" s="33" t="n"/>
      <c r="N49" s="34" t="n"/>
      <c r="O49" s="34" t="n"/>
      <c r="P49" s="34" t="n"/>
      <c r="Q49" s="34" t="n"/>
      <c r="R49" s="34" t="n"/>
      <c r="S49" s="37">
        <f>IF(A49="","",SUM(P49:R49))</f>
        <v/>
      </c>
      <c r="T49" s="37">
        <f>IF(A49="","",O49-S49)</f>
        <v/>
      </c>
      <c r="U49" s="13">
        <f>IF(A49="","",IFERROR(T49/O49,0))</f>
        <v/>
      </c>
      <c r="V49" s="38">
        <f>IF(A49="","",IFERROR(VLOOKUP(K49,'Tabelas'!$A$2:$C$6,3,FALSE),0))</f>
        <v/>
      </c>
      <c r="W49" s="13">
        <f>IF(A49="","",IFERROR(M49/V49,0))</f>
        <v/>
      </c>
      <c r="X49" s="2" t="n"/>
      <c r="Y49" s="15">
        <f>IF(A49="","",IF(X49="Entregue",IF(AND(D49&lt;&gt;"",C49&lt;&gt;""),IF(D49&lt;=C49,"Sim","Não"),"Pendente"),"Pendente"))</f>
        <v/>
      </c>
      <c r="Z49" s="5" t="n"/>
    </row>
    <row r="50">
      <c r="A50" s="2" t="n"/>
      <c r="B50" s="3" t="n"/>
      <c r="C50" s="3" t="n"/>
      <c r="D50" s="3" t="n"/>
      <c r="E50" s="4" t="n"/>
      <c r="F50" s="5" t="n"/>
      <c r="G50" s="4" t="n"/>
      <c r="H50" s="5" t="n"/>
      <c r="I50" s="5" t="n"/>
      <c r="J50" s="2" t="n"/>
      <c r="K50" s="2" t="n"/>
      <c r="L50" s="2" t="n"/>
      <c r="M50" s="33" t="n"/>
      <c r="N50" s="34" t="n"/>
      <c r="O50" s="34" t="n"/>
      <c r="P50" s="34" t="n"/>
      <c r="Q50" s="34" t="n"/>
      <c r="R50" s="34" t="n"/>
      <c r="S50" s="35">
        <f>IF(A50="","",SUM(P50:R50))</f>
        <v/>
      </c>
      <c r="T50" s="35">
        <f>IF(A50="","",O50-S50)</f>
        <v/>
      </c>
      <c r="U50" s="9">
        <f>IF(A50="","",IFERROR(T50/O50,0))</f>
        <v/>
      </c>
      <c r="V50" s="36">
        <f>IF(A50="","",IFERROR(VLOOKUP(K50,'Tabelas'!$A$2:$C$6,3,FALSE),0))</f>
        <v/>
      </c>
      <c r="W50" s="9">
        <f>IF(A50="","",IFERROR(M50/V50,0))</f>
        <v/>
      </c>
      <c r="X50" s="2" t="n"/>
      <c r="Y50" s="11">
        <f>IF(A50="","",IF(X50="Entregue",IF(AND(D50&lt;&gt;"",C50&lt;&gt;""),IF(D50&lt;=C50,"Sim","Não"),"Pendente"),"Pendente"))</f>
        <v/>
      </c>
      <c r="Z50" s="5" t="n"/>
    </row>
    <row r="51">
      <c r="A51" s="2" t="n"/>
      <c r="B51" s="3" t="n"/>
      <c r="C51" s="3" t="n"/>
      <c r="D51" s="3" t="n"/>
      <c r="E51" s="4" t="n"/>
      <c r="F51" s="5" t="n"/>
      <c r="G51" s="4" t="n"/>
      <c r="H51" s="5" t="n"/>
      <c r="I51" s="5" t="n"/>
      <c r="J51" s="2" t="n"/>
      <c r="K51" s="2" t="n"/>
      <c r="L51" s="2" t="n"/>
      <c r="M51" s="33" t="n"/>
      <c r="N51" s="34" t="n"/>
      <c r="O51" s="34" t="n"/>
      <c r="P51" s="34" t="n"/>
      <c r="Q51" s="34" t="n"/>
      <c r="R51" s="34" t="n"/>
      <c r="S51" s="37">
        <f>IF(A51="","",SUM(P51:R51))</f>
        <v/>
      </c>
      <c r="T51" s="37">
        <f>IF(A51="","",O51-S51)</f>
        <v/>
      </c>
      <c r="U51" s="13">
        <f>IF(A51="","",IFERROR(T51/O51,0))</f>
        <v/>
      </c>
      <c r="V51" s="38">
        <f>IF(A51="","",IFERROR(VLOOKUP(K51,'Tabelas'!$A$2:$C$6,3,FALSE),0))</f>
        <v/>
      </c>
      <c r="W51" s="13">
        <f>IF(A51="","",IFERROR(M51/V51,0))</f>
        <v/>
      </c>
      <c r="X51" s="2" t="n"/>
      <c r="Y51" s="15">
        <f>IF(A51="","",IF(X51="Entregue",IF(AND(D51&lt;&gt;"",C51&lt;&gt;""),IF(D51&lt;=C51,"Sim","Não"),"Pendente"),"Pendente"))</f>
        <v/>
      </c>
      <c r="Z51" s="5" t="n"/>
    </row>
    <row r="52">
      <c r="A52" s="2" t="n"/>
      <c r="B52" s="3" t="n"/>
      <c r="C52" s="3" t="n"/>
      <c r="D52" s="3" t="n"/>
      <c r="E52" s="4" t="n"/>
      <c r="F52" s="5" t="n"/>
      <c r="G52" s="4" t="n"/>
      <c r="H52" s="5" t="n"/>
      <c r="I52" s="5" t="n"/>
      <c r="J52" s="2" t="n"/>
      <c r="K52" s="2" t="n"/>
      <c r="L52" s="2" t="n"/>
      <c r="M52" s="33" t="n"/>
      <c r="N52" s="34" t="n"/>
      <c r="O52" s="34" t="n"/>
      <c r="P52" s="34" t="n"/>
      <c r="Q52" s="34" t="n"/>
      <c r="R52" s="34" t="n"/>
      <c r="S52" s="35">
        <f>IF(A52="","",SUM(P52:R52))</f>
        <v/>
      </c>
      <c r="T52" s="35">
        <f>IF(A52="","",O52-S52)</f>
        <v/>
      </c>
      <c r="U52" s="9">
        <f>IF(A52="","",IFERROR(T52/O52,0))</f>
        <v/>
      </c>
      <c r="V52" s="36">
        <f>IF(A52="","",IFERROR(VLOOKUP(K52,'Tabelas'!$A$2:$C$6,3,FALSE),0))</f>
        <v/>
      </c>
      <c r="W52" s="9">
        <f>IF(A52="","",IFERROR(M52/V52,0))</f>
        <v/>
      </c>
      <c r="X52" s="2" t="n"/>
      <c r="Y52" s="11">
        <f>IF(A52="","",IF(X52="Entregue",IF(AND(D52&lt;&gt;"",C52&lt;&gt;""),IF(D52&lt;=C52,"Sim","Não"),"Pendente"),"Pendente"))</f>
        <v/>
      </c>
      <c r="Z52" s="5" t="n"/>
    </row>
    <row r="53">
      <c r="A53" s="2" t="n"/>
      <c r="B53" s="3" t="n"/>
      <c r="C53" s="3" t="n"/>
      <c r="D53" s="3" t="n"/>
      <c r="E53" s="4" t="n"/>
      <c r="F53" s="5" t="n"/>
      <c r="G53" s="4" t="n"/>
      <c r="H53" s="5" t="n"/>
      <c r="I53" s="5" t="n"/>
      <c r="J53" s="2" t="n"/>
      <c r="K53" s="2" t="n"/>
      <c r="L53" s="2" t="n"/>
      <c r="M53" s="33" t="n"/>
      <c r="N53" s="34" t="n"/>
      <c r="O53" s="34" t="n"/>
      <c r="P53" s="34" t="n"/>
      <c r="Q53" s="34" t="n"/>
      <c r="R53" s="34" t="n"/>
      <c r="S53" s="37">
        <f>IF(A53="","",SUM(P53:R53))</f>
        <v/>
      </c>
      <c r="T53" s="37">
        <f>IF(A53="","",O53-S53)</f>
        <v/>
      </c>
      <c r="U53" s="13">
        <f>IF(A53="","",IFERROR(T53/O53,0))</f>
        <v/>
      </c>
      <c r="V53" s="38">
        <f>IF(A53="","",IFERROR(VLOOKUP(K53,'Tabelas'!$A$2:$C$6,3,FALSE),0))</f>
        <v/>
      </c>
      <c r="W53" s="13">
        <f>IF(A53="","",IFERROR(M53/V53,0))</f>
        <v/>
      </c>
      <c r="X53" s="2" t="n"/>
      <c r="Y53" s="15">
        <f>IF(A53="","",IF(X53="Entregue",IF(AND(D53&lt;&gt;"",C53&lt;&gt;""),IF(D53&lt;=C53,"Sim","Não"),"Pendente"),"Pendente"))</f>
        <v/>
      </c>
      <c r="Z53" s="5" t="n"/>
    </row>
    <row r="54">
      <c r="A54" s="2" t="n"/>
      <c r="B54" s="3" t="n"/>
      <c r="C54" s="3" t="n"/>
      <c r="D54" s="3" t="n"/>
      <c r="E54" s="4" t="n"/>
      <c r="F54" s="5" t="n"/>
      <c r="G54" s="4" t="n"/>
      <c r="H54" s="5" t="n"/>
      <c r="I54" s="5" t="n"/>
      <c r="J54" s="2" t="n"/>
      <c r="K54" s="2" t="n"/>
      <c r="L54" s="2" t="n"/>
      <c r="M54" s="33" t="n"/>
      <c r="N54" s="34" t="n"/>
      <c r="O54" s="34" t="n"/>
      <c r="P54" s="34" t="n"/>
      <c r="Q54" s="34" t="n"/>
      <c r="R54" s="34" t="n"/>
      <c r="S54" s="35">
        <f>IF(A54="","",SUM(P54:R54))</f>
        <v/>
      </c>
      <c r="T54" s="35">
        <f>IF(A54="","",O54-S54)</f>
        <v/>
      </c>
      <c r="U54" s="9">
        <f>IF(A54="","",IFERROR(T54/O54,0))</f>
        <v/>
      </c>
      <c r="V54" s="36">
        <f>IF(A54="","",IFERROR(VLOOKUP(K54,'Tabelas'!$A$2:$C$6,3,FALSE),0))</f>
        <v/>
      </c>
      <c r="W54" s="9">
        <f>IF(A54="","",IFERROR(M54/V54,0))</f>
        <v/>
      </c>
      <c r="X54" s="2" t="n"/>
      <c r="Y54" s="11">
        <f>IF(A54="","",IF(X54="Entregue",IF(AND(D54&lt;&gt;"",C54&lt;&gt;""),IF(D54&lt;=C54,"Sim","Não"),"Pendente"),"Pendente"))</f>
        <v/>
      </c>
      <c r="Z54" s="5" t="n"/>
    </row>
    <row r="55">
      <c r="A55" s="2" t="n"/>
      <c r="B55" s="3" t="n"/>
      <c r="C55" s="3" t="n"/>
      <c r="D55" s="3" t="n"/>
      <c r="E55" s="4" t="n"/>
      <c r="F55" s="5" t="n"/>
      <c r="G55" s="4" t="n"/>
      <c r="H55" s="5" t="n"/>
      <c r="I55" s="5" t="n"/>
      <c r="J55" s="2" t="n"/>
      <c r="K55" s="2" t="n"/>
      <c r="L55" s="2" t="n"/>
      <c r="M55" s="33" t="n"/>
      <c r="N55" s="34" t="n"/>
      <c r="O55" s="34" t="n"/>
      <c r="P55" s="34" t="n"/>
      <c r="Q55" s="34" t="n"/>
      <c r="R55" s="34" t="n"/>
      <c r="S55" s="37">
        <f>IF(A55="","",SUM(P55:R55))</f>
        <v/>
      </c>
      <c r="T55" s="37">
        <f>IF(A55="","",O55-S55)</f>
        <v/>
      </c>
      <c r="U55" s="13">
        <f>IF(A55="","",IFERROR(T55/O55,0))</f>
        <v/>
      </c>
      <c r="V55" s="38">
        <f>IF(A55="","",IFERROR(VLOOKUP(K55,'Tabelas'!$A$2:$C$6,3,FALSE),0))</f>
        <v/>
      </c>
      <c r="W55" s="13">
        <f>IF(A55="","",IFERROR(M55/V55,0))</f>
        <v/>
      </c>
      <c r="X55" s="2" t="n"/>
      <c r="Y55" s="15">
        <f>IF(A55="","",IF(X55="Entregue",IF(AND(D55&lt;&gt;"",C55&lt;&gt;""),IF(D55&lt;=C55,"Sim","Não"),"Pendente"),"Pendente"))</f>
        <v/>
      </c>
      <c r="Z55" s="5" t="n"/>
    </row>
    <row r="56">
      <c r="A56" s="2" t="n"/>
      <c r="B56" s="3" t="n"/>
      <c r="C56" s="3" t="n"/>
      <c r="D56" s="3" t="n"/>
      <c r="E56" s="4" t="n"/>
      <c r="F56" s="5" t="n"/>
      <c r="G56" s="4" t="n"/>
      <c r="H56" s="5" t="n"/>
      <c r="I56" s="5" t="n"/>
      <c r="J56" s="2" t="n"/>
      <c r="K56" s="2" t="n"/>
      <c r="L56" s="2" t="n"/>
      <c r="M56" s="33" t="n"/>
      <c r="N56" s="34" t="n"/>
      <c r="O56" s="34" t="n"/>
      <c r="P56" s="34" t="n"/>
      <c r="Q56" s="34" t="n"/>
      <c r="R56" s="34" t="n"/>
      <c r="S56" s="35">
        <f>IF(A56="","",SUM(P56:R56))</f>
        <v/>
      </c>
      <c r="T56" s="35">
        <f>IF(A56="","",O56-S56)</f>
        <v/>
      </c>
      <c r="U56" s="9">
        <f>IF(A56="","",IFERROR(T56/O56,0))</f>
        <v/>
      </c>
      <c r="V56" s="36">
        <f>IF(A56="","",IFERROR(VLOOKUP(K56,'Tabelas'!$A$2:$C$6,3,FALSE),0))</f>
        <v/>
      </c>
      <c r="W56" s="9">
        <f>IF(A56="","",IFERROR(M56/V56,0))</f>
        <v/>
      </c>
      <c r="X56" s="2" t="n"/>
      <c r="Y56" s="11">
        <f>IF(A56="","",IF(X56="Entregue",IF(AND(D56&lt;&gt;"",C56&lt;&gt;""),IF(D56&lt;=C56,"Sim","Não"),"Pendente"),"Pendente"))</f>
        <v/>
      </c>
      <c r="Z56" s="5" t="n"/>
    </row>
    <row r="57">
      <c r="A57" s="2" t="n"/>
      <c r="B57" s="3" t="n"/>
      <c r="C57" s="3" t="n"/>
      <c r="D57" s="3" t="n"/>
      <c r="E57" s="4" t="n"/>
      <c r="F57" s="5" t="n"/>
      <c r="G57" s="4" t="n"/>
      <c r="H57" s="5" t="n"/>
      <c r="I57" s="5" t="n"/>
      <c r="J57" s="2" t="n"/>
      <c r="K57" s="2" t="n"/>
      <c r="L57" s="2" t="n"/>
      <c r="M57" s="33" t="n"/>
      <c r="N57" s="34" t="n"/>
      <c r="O57" s="34" t="n"/>
      <c r="P57" s="34" t="n"/>
      <c r="Q57" s="34" t="n"/>
      <c r="R57" s="34" t="n"/>
      <c r="S57" s="37">
        <f>IF(A57="","",SUM(P57:R57))</f>
        <v/>
      </c>
      <c r="T57" s="37">
        <f>IF(A57="","",O57-S57)</f>
        <v/>
      </c>
      <c r="U57" s="13">
        <f>IF(A57="","",IFERROR(T57/O57,0))</f>
        <v/>
      </c>
      <c r="V57" s="38">
        <f>IF(A57="","",IFERROR(VLOOKUP(K57,'Tabelas'!$A$2:$C$6,3,FALSE),0))</f>
        <v/>
      </c>
      <c r="W57" s="13">
        <f>IF(A57="","",IFERROR(M57/V57,0))</f>
        <v/>
      </c>
      <c r="X57" s="2" t="n"/>
      <c r="Y57" s="15">
        <f>IF(A57="","",IF(X57="Entregue",IF(AND(D57&lt;&gt;"",C57&lt;&gt;""),IF(D57&lt;=C57,"Sim","Não"),"Pendente"),"Pendente"))</f>
        <v/>
      </c>
      <c r="Z57" s="5" t="n"/>
    </row>
    <row r="58">
      <c r="A58" s="2" t="n"/>
      <c r="B58" s="3" t="n"/>
      <c r="C58" s="3" t="n"/>
      <c r="D58" s="3" t="n"/>
      <c r="E58" s="4" t="n"/>
      <c r="F58" s="5" t="n"/>
      <c r="G58" s="4" t="n"/>
      <c r="H58" s="5" t="n"/>
      <c r="I58" s="5" t="n"/>
      <c r="J58" s="2" t="n"/>
      <c r="K58" s="2" t="n"/>
      <c r="L58" s="2" t="n"/>
      <c r="M58" s="33" t="n"/>
      <c r="N58" s="34" t="n"/>
      <c r="O58" s="34" t="n"/>
      <c r="P58" s="34" t="n"/>
      <c r="Q58" s="34" t="n"/>
      <c r="R58" s="34" t="n"/>
      <c r="S58" s="35">
        <f>IF(A58="","",SUM(P58:R58))</f>
        <v/>
      </c>
      <c r="T58" s="35">
        <f>IF(A58="","",O58-S58)</f>
        <v/>
      </c>
      <c r="U58" s="9">
        <f>IF(A58="","",IFERROR(T58/O58,0))</f>
        <v/>
      </c>
      <c r="V58" s="36">
        <f>IF(A58="","",IFERROR(VLOOKUP(K58,'Tabelas'!$A$2:$C$6,3,FALSE),0))</f>
        <v/>
      </c>
      <c r="W58" s="9">
        <f>IF(A58="","",IFERROR(M58/V58,0))</f>
        <v/>
      </c>
      <c r="X58" s="2" t="n"/>
      <c r="Y58" s="11">
        <f>IF(A58="","",IF(X58="Entregue",IF(AND(D58&lt;&gt;"",C58&lt;&gt;""),IF(D58&lt;=C58,"Sim","Não"),"Pendente"),"Pendente"))</f>
        <v/>
      </c>
      <c r="Z58" s="5" t="n"/>
    </row>
    <row r="59">
      <c r="A59" s="2" t="n"/>
      <c r="B59" s="3" t="n"/>
      <c r="C59" s="3" t="n"/>
      <c r="D59" s="3" t="n"/>
      <c r="E59" s="4" t="n"/>
      <c r="F59" s="5" t="n"/>
      <c r="G59" s="4" t="n"/>
      <c r="H59" s="5" t="n"/>
      <c r="I59" s="5" t="n"/>
      <c r="J59" s="2" t="n"/>
      <c r="K59" s="2" t="n"/>
      <c r="L59" s="2" t="n"/>
      <c r="M59" s="33" t="n"/>
      <c r="N59" s="34" t="n"/>
      <c r="O59" s="34" t="n"/>
      <c r="P59" s="34" t="n"/>
      <c r="Q59" s="34" t="n"/>
      <c r="R59" s="34" t="n"/>
      <c r="S59" s="37">
        <f>IF(A59="","",SUM(P59:R59))</f>
        <v/>
      </c>
      <c r="T59" s="37">
        <f>IF(A59="","",O59-S59)</f>
        <v/>
      </c>
      <c r="U59" s="13">
        <f>IF(A59="","",IFERROR(T59/O59,0))</f>
        <v/>
      </c>
      <c r="V59" s="38">
        <f>IF(A59="","",IFERROR(VLOOKUP(K59,'Tabelas'!$A$2:$C$6,3,FALSE),0))</f>
        <v/>
      </c>
      <c r="W59" s="13">
        <f>IF(A59="","",IFERROR(M59/V59,0))</f>
        <v/>
      </c>
      <c r="X59" s="2" t="n"/>
      <c r="Y59" s="15">
        <f>IF(A59="","",IF(X59="Entregue",IF(AND(D59&lt;&gt;"",C59&lt;&gt;""),IF(D59&lt;=C59,"Sim","Não"),"Pendente"),"Pendente"))</f>
        <v/>
      </c>
      <c r="Z59" s="5" t="n"/>
    </row>
    <row r="60">
      <c r="A60" s="2" t="n"/>
      <c r="B60" s="3" t="n"/>
      <c r="C60" s="3" t="n"/>
      <c r="D60" s="3" t="n"/>
      <c r="E60" s="4" t="n"/>
      <c r="F60" s="5" t="n"/>
      <c r="G60" s="4" t="n"/>
      <c r="H60" s="5" t="n"/>
      <c r="I60" s="5" t="n"/>
      <c r="J60" s="2" t="n"/>
      <c r="K60" s="2" t="n"/>
      <c r="L60" s="2" t="n"/>
      <c r="M60" s="33" t="n"/>
      <c r="N60" s="34" t="n"/>
      <c r="O60" s="34" t="n"/>
      <c r="P60" s="34" t="n"/>
      <c r="Q60" s="34" t="n"/>
      <c r="R60" s="34" t="n"/>
      <c r="S60" s="35">
        <f>IF(A60="","",SUM(P60:R60))</f>
        <v/>
      </c>
      <c r="T60" s="35">
        <f>IF(A60="","",O60-S60)</f>
        <v/>
      </c>
      <c r="U60" s="9">
        <f>IF(A60="","",IFERROR(T60/O60,0))</f>
        <v/>
      </c>
      <c r="V60" s="36">
        <f>IF(A60="","",IFERROR(VLOOKUP(K60,'Tabelas'!$A$2:$C$6,3,FALSE),0))</f>
        <v/>
      </c>
      <c r="W60" s="9">
        <f>IF(A60="","",IFERROR(M60/V60,0))</f>
        <v/>
      </c>
      <c r="X60" s="2" t="n"/>
      <c r="Y60" s="11">
        <f>IF(A60="","",IF(X60="Entregue",IF(AND(D60&lt;&gt;"",C60&lt;&gt;""),IF(D60&lt;=C60,"Sim","Não"),"Pendente"),"Pendente"))</f>
        <v/>
      </c>
      <c r="Z60" s="5" t="n"/>
    </row>
    <row r="61">
      <c r="A61" s="2" t="n"/>
      <c r="B61" s="3" t="n"/>
      <c r="C61" s="3" t="n"/>
      <c r="D61" s="3" t="n"/>
      <c r="E61" s="4" t="n"/>
      <c r="F61" s="5" t="n"/>
      <c r="G61" s="4" t="n"/>
      <c r="H61" s="5" t="n"/>
      <c r="I61" s="5" t="n"/>
      <c r="J61" s="2" t="n"/>
      <c r="K61" s="2" t="n"/>
      <c r="L61" s="2" t="n"/>
      <c r="M61" s="33" t="n"/>
      <c r="N61" s="34" t="n"/>
      <c r="O61" s="34" t="n"/>
      <c r="P61" s="34" t="n"/>
      <c r="Q61" s="34" t="n"/>
      <c r="R61" s="34" t="n"/>
      <c r="S61" s="37">
        <f>IF(A61="","",SUM(P61:R61))</f>
        <v/>
      </c>
      <c r="T61" s="37">
        <f>IF(A61="","",O61-S61)</f>
        <v/>
      </c>
      <c r="U61" s="13">
        <f>IF(A61="","",IFERROR(T61/O61,0))</f>
        <v/>
      </c>
      <c r="V61" s="38">
        <f>IF(A61="","",IFERROR(VLOOKUP(K61,'Tabelas'!$A$2:$C$6,3,FALSE),0))</f>
        <v/>
      </c>
      <c r="W61" s="13">
        <f>IF(A61="","",IFERROR(M61/V61,0))</f>
        <v/>
      </c>
      <c r="X61" s="2" t="n"/>
      <c r="Y61" s="15">
        <f>IF(A61="","",IF(X61="Entregue",IF(AND(D61&lt;&gt;"",C61&lt;&gt;""),IF(D61&lt;=C61,"Sim","Não"),"Pendente"),"Pendente"))</f>
        <v/>
      </c>
      <c r="Z61" s="5" t="n"/>
    </row>
    <row r="62">
      <c r="A62" s="2" t="n"/>
      <c r="B62" s="3" t="n"/>
      <c r="C62" s="3" t="n"/>
      <c r="D62" s="3" t="n"/>
      <c r="E62" s="4" t="n"/>
      <c r="F62" s="5" t="n"/>
      <c r="G62" s="4" t="n"/>
      <c r="H62" s="5" t="n"/>
      <c r="I62" s="5" t="n"/>
      <c r="J62" s="2" t="n"/>
      <c r="K62" s="2" t="n"/>
      <c r="L62" s="2" t="n"/>
      <c r="M62" s="33" t="n"/>
      <c r="N62" s="34" t="n"/>
      <c r="O62" s="34" t="n"/>
      <c r="P62" s="34" t="n"/>
      <c r="Q62" s="34" t="n"/>
      <c r="R62" s="34" t="n"/>
      <c r="S62" s="35">
        <f>IF(A62="","",SUM(P62:R62))</f>
        <v/>
      </c>
      <c r="T62" s="35">
        <f>IF(A62="","",O62-S62)</f>
        <v/>
      </c>
      <c r="U62" s="9">
        <f>IF(A62="","",IFERROR(T62/O62,0))</f>
        <v/>
      </c>
      <c r="V62" s="36">
        <f>IF(A62="","",IFERROR(VLOOKUP(K62,'Tabelas'!$A$2:$C$6,3,FALSE),0))</f>
        <v/>
      </c>
      <c r="W62" s="9">
        <f>IF(A62="","",IFERROR(M62/V62,0))</f>
        <v/>
      </c>
      <c r="X62" s="2" t="n"/>
      <c r="Y62" s="11">
        <f>IF(A62="","",IF(X62="Entregue",IF(AND(D62&lt;&gt;"",C62&lt;&gt;""),IF(D62&lt;=C62,"Sim","Não"),"Pendente"),"Pendente"))</f>
        <v/>
      </c>
      <c r="Z62" s="5" t="n"/>
    </row>
    <row r="63">
      <c r="A63" s="2" t="n"/>
      <c r="B63" s="3" t="n"/>
      <c r="C63" s="3" t="n"/>
      <c r="D63" s="3" t="n"/>
      <c r="E63" s="4" t="n"/>
      <c r="F63" s="5" t="n"/>
      <c r="G63" s="4" t="n"/>
      <c r="H63" s="5" t="n"/>
      <c r="I63" s="5" t="n"/>
      <c r="J63" s="2" t="n"/>
      <c r="K63" s="2" t="n"/>
      <c r="L63" s="2" t="n"/>
      <c r="M63" s="33" t="n"/>
      <c r="N63" s="34" t="n"/>
      <c r="O63" s="34" t="n"/>
      <c r="P63" s="34" t="n"/>
      <c r="Q63" s="34" t="n"/>
      <c r="R63" s="34" t="n"/>
      <c r="S63" s="37">
        <f>IF(A63="","",SUM(P63:R63))</f>
        <v/>
      </c>
      <c r="T63" s="37">
        <f>IF(A63="","",O63-S63)</f>
        <v/>
      </c>
      <c r="U63" s="13">
        <f>IF(A63="","",IFERROR(T63/O63,0))</f>
        <v/>
      </c>
      <c r="V63" s="38">
        <f>IF(A63="","",IFERROR(VLOOKUP(K63,'Tabelas'!$A$2:$C$6,3,FALSE),0))</f>
        <v/>
      </c>
      <c r="W63" s="13">
        <f>IF(A63="","",IFERROR(M63/V63,0))</f>
        <v/>
      </c>
      <c r="X63" s="2" t="n"/>
      <c r="Y63" s="15">
        <f>IF(A63="","",IF(X63="Entregue",IF(AND(D63&lt;&gt;"",C63&lt;&gt;""),IF(D63&lt;=C63,"Sim","Não"),"Pendente"),"Pendente"))</f>
        <v/>
      </c>
      <c r="Z63" s="5" t="n"/>
    </row>
    <row r="64">
      <c r="A64" s="2" t="n"/>
      <c r="B64" s="3" t="n"/>
      <c r="C64" s="3" t="n"/>
      <c r="D64" s="3" t="n"/>
      <c r="E64" s="4" t="n"/>
      <c r="F64" s="5" t="n"/>
      <c r="G64" s="4" t="n"/>
      <c r="H64" s="5" t="n"/>
      <c r="I64" s="5" t="n"/>
      <c r="J64" s="2" t="n"/>
      <c r="K64" s="2" t="n"/>
      <c r="L64" s="2" t="n"/>
      <c r="M64" s="33" t="n"/>
      <c r="N64" s="34" t="n"/>
      <c r="O64" s="34" t="n"/>
      <c r="P64" s="34" t="n"/>
      <c r="Q64" s="34" t="n"/>
      <c r="R64" s="34" t="n"/>
      <c r="S64" s="35">
        <f>IF(A64="","",SUM(P64:R64))</f>
        <v/>
      </c>
      <c r="T64" s="35">
        <f>IF(A64="","",O64-S64)</f>
        <v/>
      </c>
      <c r="U64" s="9">
        <f>IF(A64="","",IFERROR(T64/O64,0))</f>
        <v/>
      </c>
      <c r="V64" s="36">
        <f>IF(A64="","",IFERROR(VLOOKUP(K64,'Tabelas'!$A$2:$C$6,3,FALSE),0))</f>
        <v/>
      </c>
      <c r="W64" s="9">
        <f>IF(A64="","",IFERROR(M64/V64,0))</f>
        <v/>
      </c>
      <c r="X64" s="2" t="n"/>
      <c r="Y64" s="11">
        <f>IF(A64="","",IF(X64="Entregue",IF(AND(D64&lt;&gt;"",C64&lt;&gt;""),IF(D64&lt;=C64,"Sim","Não"),"Pendente"),"Pendente"))</f>
        <v/>
      </c>
      <c r="Z64" s="5" t="n"/>
    </row>
    <row r="65">
      <c r="A65" s="2" t="n"/>
      <c r="B65" s="3" t="n"/>
      <c r="C65" s="3" t="n"/>
      <c r="D65" s="3" t="n"/>
      <c r="E65" s="4" t="n"/>
      <c r="F65" s="5" t="n"/>
      <c r="G65" s="4" t="n"/>
      <c r="H65" s="5" t="n"/>
      <c r="I65" s="5" t="n"/>
      <c r="J65" s="2" t="n"/>
      <c r="K65" s="2" t="n"/>
      <c r="L65" s="2" t="n"/>
      <c r="M65" s="33" t="n"/>
      <c r="N65" s="34" t="n"/>
      <c r="O65" s="34" t="n"/>
      <c r="P65" s="34" t="n"/>
      <c r="Q65" s="34" t="n"/>
      <c r="R65" s="34" t="n"/>
      <c r="S65" s="37">
        <f>IF(A65="","",SUM(P65:R65))</f>
        <v/>
      </c>
      <c r="T65" s="37">
        <f>IF(A65="","",O65-S65)</f>
        <v/>
      </c>
      <c r="U65" s="13">
        <f>IF(A65="","",IFERROR(T65/O65,0))</f>
        <v/>
      </c>
      <c r="V65" s="38">
        <f>IF(A65="","",IFERROR(VLOOKUP(K65,'Tabelas'!$A$2:$C$6,3,FALSE),0))</f>
        <v/>
      </c>
      <c r="W65" s="13">
        <f>IF(A65="","",IFERROR(M65/V65,0))</f>
        <v/>
      </c>
      <c r="X65" s="2" t="n"/>
      <c r="Y65" s="15">
        <f>IF(A65="","",IF(X65="Entregue",IF(AND(D65&lt;&gt;"",C65&lt;&gt;""),IF(D65&lt;=C65,"Sim","Não"),"Pendente"),"Pendente"))</f>
        <v/>
      </c>
      <c r="Z65" s="5" t="n"/>
    </row>
    <row r="66">
      <c r="A66" s="2" t="n"/>
      <c r="B66" s="3" t="n"/>
      <c r="C66" s="3" t="n"/>
      <c r="D66" s="3" t="n"/>
      <c r="E66" s="4" t="n"/>
      <c r="F66" s="5" t="n"/>
      <c r="G66" s="4" t="n"/>
      <c r="H66" s="5" t="n"/>
      <c r="I66" s="5" t="n"/>
      <c r="J66" s="2" t="n"/>
      <c r="K66" s="2" t="n"/>
      <c r="L66" s="2" t="n"/>
      <c r="M66" s="33" t="n"/>
      <c r="N66" s="34" t="n"/>
      <c r="O66" s="34" t="n"/>
      <c r="P66" s="34" t="n"/>
      <c r="Q66" s="34" t="n"/>
      <c r="R66" s="34" t="n"/>
      <c r="S66" s="35">
        <f>IF(A66="","",SUM(P66:R66))</f>
        <v/>
      </c>
      <c r="T66" s="35">
        <f>IF(A66="","",O66-S66)</f>
        <v/>
      </c>
      <c r="U66" s="9">
        <f>IF(A66="","",IFERROR(T66/O66,0))</f>
        <v/>
      </c>
      <c r="V66" s="36">
        <f>IF(A66="","",IFERROR(VLOOKUP(K66,'Tabelas'!$A$2:$C$6,3,FALSE),0))</f>
        <v/>
      </c>
      <c r="W66" s="9">
        <f>IF(A66="","",IFERROR(M66/V66,0))</f>
        <v/>
      </c>
      <c r="X66" s="2" t="n"/>
      <c r="Y66" s="11">
        <f>IF(A66="","",IF(X66="Entregue",IF(AND(D66&lt;&gt;"",C66&lt;&gt;""),IF(D66&lt;=C66,"Sim","Não"),"Pendente"),"Pendente"))</f>
        <v/>
      </c>
      <c r="Z66" s="5" t="n"/>
    </row>
    <row r="67">
      <c r="A67" s="2" t="n"/>
      <c r="B67" s="3" t="n"/>
      <c r="C67" s="3" t="n"/>
      <c r="D67" s="3" t="n"/>
      <c r="E67" s="4" t="n"/>
      <c r="F67" s="5" t="n"/>
      <c r="G67" s="4" t="n"/>
      <c r="H67" s="5" t="n"/>
      <c r="I67" s="5" t="n"/>
      <c r="J67" s="2" t="n"/>
      <c r="K67" s="2" t="n"/>
      <c r="L67" s="2" t="n"/>
      <c r="M67" s="33" t="n"/>
      <c r="N67" s="34" t="n"/>
      <c r="O67" s="34" t="n"/>
      <c r="P67" s="34" t="n"/>
      <c r="Q67" s="34" t="n"/>
      <c r="R67" s="34" t="n"/>
      <c r="S67" s="37">
        <f>IF(A67="","",SUM(P67:R67))</f>
        <v/>
      </c>
      <c r="T67" s="37">
        <f>IF(A67="","",O67-S67)</f>
        <v/>
      </c>
      <c r="U67" s="13">
        <f>IF(A67="","",IFERROR(T67/O67,0))</f>
        <v/>
      </c>
      <c r="V67" s="38">
        <f>IF(A67="","",IFERROR(VLOOKUP(K67,'Tabelas'!$A$2:$C$6,3,FALSE),0))</f>
        <v/>
      </c>
      <c r="W67" s="13">
        <f>IF(A67="","",IFERROR(M67/V67,0))</f>
        <v/>
      </c>
      <c r="X67" s="2" t="n"/>
      <c r="Y67" s="15">
        <f>IF(A67="","",IF(X67="Entregue",IF(AND(D67&lt;&gt;"",C67&lt;&gt;""),IF(D67&lt;=C67,"Sim","Não"),"Pendente"),"Pendente"))</f>
        <v/>
      </c>
      <c r="Z67" s="5" t="n"/>
    </row>
    <row r="68">
      <c r="A68" s="2" t="n"/>
      <c r="B68" s="3" t="n"/>
      <c r="C68" s="3" t="n"/>
      <c r="D68" s="3" t="n"/>
      <c r="E68" s="4" t="n"/>
      <c r="F68" s="5" t="n"/>
      <c r="G68" s="4" t="n"/>
      <c r="H68" s="5" t="n"/>
      <c r="I68" s="5" t="n"/>
      <c r="J68" s="2" t="n"/>
      <c r="K68" s="2" t="n"/>
      <c r="L68" s="2" t="n"/>
      <c r="M68" s="33" t="n"/>
      <c r="N68" s="34" t="n"/>
      <c r="O68" s="34" t="n"/>
      <c r="P68" s="34" t="n"/>
      <c r="Q68" s="34" t="n"/>
      <c r="R68" s="34" t="n"/>
      <c r="S68" s="35">
        <f>IF(A68="","",SUM(P68:R68))</f>
        <v/>
      </c>
      <c r="T68" s="35">
        <f>IF(A68="","",O68-S68)</f>
        <v/>
      </c>
      <c r="U68" s="9">
        <f>IF(A68="","",IFERROR(T68/O68,0))</f>
        <v/>
      </c>
      <c r="V68" s="36">
        <f>IF(A68="","",IFERROR(VLOOKUP(K68,'Tabelas'!$A$2:$C$6,3,FALSE),0))</f>
        <v/>
      </c>
      <c r="W68" s="9">
        <f>IF(A68="","",IFERROR(M68/V68,0))</f>
        <v/>
      </c>
      <c r="X68" s="2" t="n"/>
      <c r="Y68" s="11">
        <f>IF(A68="","",IF(X68="Entregue",IF(AND(D68&lt;&gt;"",C68&lt;&gt;""),IF(D68&lt;=C68,"Sim","Não"),"Pendente"),"Pendente"))</f>
        <v/>
      </c>
      <c r="Z68" s="5" t="n"/>
    </row>
    <row r="69">
      <c r="A69" s="2" t="n"/>
      <c r="B69" s="3" t="n"/>
      <c r="C69" s="3" t="n"/>
      <c r="D69" s="3" t="n"/>
      <c r="E69" s="4" t="n"/>
      <c r="F69" s="5" t="n"/>
      <c r="G69" s="4" t="n"/>
      <c r="H69" s="5" t="n"/>
      <c r="I69" s="5" t="n"/>
      <c r="J69" s="2" t="n"/>
      <c r="K69" s="2" t="n"/>
      <c r="L69" s="2" t="n"/>
      <c r="M69" s="33" t="n"/>
      <c r="N69" s="34" t="n"/>
      <c r="O69" s="34" t="n"/>
      <c r="P69" s="34" t="n"/>
      <c r="Q69" s="34" t="n"/>
      <c r="R69" s="34" t="n"/>
      <c r="S69" s="37">
        <f>IF(A69="","",SUM(P69:R69))</f>
        <v/>
      </c>
      <c r="T69" s="37">
        <f>IF(A69="","",O69-S69)</f>
        <v/>
      </c>
      <c r="U69" s="13">
        <f>IF(A69="","",IFERROR(T69/O69,0))</f>
        <v/>
      </c>
      <c r="V69" s="38">
        <f>IF(A69="","",IFERROR(VLOOKUP(K69,'Tabelas'!$A$2:$C$6,3,FALSE),0))</f>
        <v/>
      </c>
      <c r="W69" s="13">
        <f>IF(A69="","",IFERROR(M69/V69,0))</f>
        <v/>
      </c>
      <c r="X69" s="2" t="n"/>
      <c r="Y69" s="15">
        <f>IF(A69="","",IF(X69="Entregue",IF(AND(D69&lt;&gt;"",C69&lt;&gt;""),IF(D69&lt;=C69,"Sim","Não"),"Pendente"),"Pendente"))</f>
        <v/>
      </c>
      <c r="Z69" s="5" t="n"/>
    </row>
    <row r="70">
      <c r="A70" s="2" t="n"/>
      <c r="B70" s="3" t="n"/>
      <c r="C70" s="3" t="n"/>
      <c r="D70" s="3" t="n"/>
      <c r="E70" s="4" t="n"/>
      <c r="F70" s="5" t="n"/>
      <c r="G70" s="4" t="n"/>
      <c r="H70" s="5" t="n"/>
      <c r="I70" s="5" t="n"/>
      <c r="J70" s="2" t="n"/>
      <c r="K70" s="2" t="n"/>
      <c r="L70" s="2" t="n"/>
      <c r="M70" s="33" t="n"/>
      <c r="N70" s="34" t="n"/>
      <c r="O70" s="34" t="n"/>
      <c r="P70" s="34" t="n"/>
      <c r="Q70" s="34" t="n"/>
      <c r="R70" s="34" t="n"/>
      <c r="S70" s="35">
        <f>IF(A70="","",SUM(P70:R70))</f>
        <v/>
      </c>
      <c r="T70" s="35">
        <f>IF(A70="","",O70-S70)</f>
        <v/>
      </c>
      <c r="U70" s="9">
        <f>IF(A70="","",IFERROR(T70/O70,0))</f>
        <v/>
      </c>
      <c r="V70" s="36">
        <f>IF(A70="","",IFERROR(VLOOKUP(K70,'Tabelas'!$A$2:$C$6,3,FALSE),0))</f>
        <v/>
      </c>
      <c r="W70" s="9">
        <f>IF(A70="","",IFERROR(M70/V70,0))</f>
        <v/>
      </c>
      <c r="X70" s="2" t="n"/>
      <c r="Y70" s="11">
        <f>IF(A70="","",IF(X70="Entregue",IF(AND(D70&lt;&gt;"",C70&lt;&gt;""),IF(D70&lt;=C70,"Sim","Não"),"Pendente"),"Pendente"))</f>
        <v/>
      </c>
      <c r="Z70" s="5" t="n"/>
    </row>
    <row r="71">
      <c r="A71" s="2" t="n"/>
      <c r="B71" s="3" t="n"/>
      <c r="C71" s="3" t="n"/>
      <c r="D71" s="3" t="n"/>
      <c r="E71" s="4" t="n"/>
      <c r="F71" s="5" t="n"/>
      <c r="G71" s="4" t="n"/>
      <c r="H71" s="5" t="n"/>
      <c r="I71" s="5" t="n"/>
      <c r="J71" s="2" t="n"/>
      <c r="K71" s="2" t="n"/>
      <c r="L71" s="2" t="n"/>
      <c r="M71" s="33" t="n"/>
      <c r="N71" s="34" t="n"/>
      <c r="O71" s="34" t="n"/>
      <c r="P71" s="34" t="n"/>
      <c r="Q71" s="34" t="n"/>
      <c r="R71" s="34" t="n"/>
      <c r="S71" s="37">
        <f>IF(A71="","",SUM(P71:R71))</f>
        <v/>
      </c>
      <c r="T71" s="37">
        <f>IF(A71="","",O71-S71)</f>
        <v/>
      </c>
      <c r="U71" s="13">
        <f>IF(A71="","",IFERROR(T71/O71,0))</f>
        <v/>
      </c>
      <c r="V71" s="38">
        <f>IF(A71="","",IFERROR(VLOOKUP(K71,'Tabelas'!$A$2:$C$6,3,FALSE),0))</f>
        <v/>
      </c>
      <c r="W71" s="13">
        <f>IF(A71="","",IFERROR(M71/V71,0))</f>
        <v/>
      </c>
      <c r="X71" s="2" t="n"/>
      <c r="Y71" s="15">
        <f>IF(A71="","",IF(X71="Entregue",IF(AND(D71&lt;&gt;"",C71&lt;&gt;""),IF(D71&lt;=C71,"Sim","Não"),"Pendente"),"Pendente"))</f>
        <v/>
      </c>
      <c r="Z71" s="5" t="n"/>
    </row>
    <row r="72">
      <c r="A72" s="2" t="n"/>
      <c r="B72" s="3" t="n"/>
      <c r="C72" s="3" t="n"/>
      <c r="D72" s="3" t="n"/>
      <c r="E72" s="4" t="n"/>
      <c r="F72" s="5" t="n"/>
      <c r="G72" s="4" t="n"/>
      <c r="H72" s="5" t="n"/>
      <c r="I72" s="5" t="n"/>
      <c r="J72" s="2" t="n"/>
      <c r="K72" s="2" t="n"/>
      <c r="L72" s="2" t="n"/>
      <c r="M72" s="33" t="n"/>
      <c r="N72" s="34" t="n"/>
      <c r="O72" s="34" t="n"/>
      <c r="P72" s="34" t="n"/>
      <c r="Q72" s="34" t="n"/>
      <c r="R72" s="34" t="n"/>
      <c r="S72" s="35">
        <f>IF(A72="","",SUM(P72:R72))</f>
        <v/>
      </c>
      <c r="T72" s="35">
        <f>IF(A72="","",O72-S72)</f>
        <v/>
      </c>
      <c r="U72" s="9">
        <f>IF(A72="","",IFERROR(T72/O72,0))</f>
        <v/>
      </c>
      <c r="V72" s="36">
        <f>IF(A72="","",IFERROR(VLOOKUP(K72,'Tabelas'!$A$2:$C$6,3,FALSE),0))</f>
        <v/>
      </c>
      <c r="W72" s="9">
        <f>IF(A72="","",IFERROR(M72/V72,0))</f>
        <v/>
      </c>
      <c r="X72" s="2" t="n"/>
      <c r="Y72" s="11">
        <f>IF(A72="","",IF(X72="Entregue",IF(AND(D72&lt;&gt;"",C72&lt;&gt;""),IF(D72&lt;=C72,"Sim","Não"),"Pendente"),"Pendente"))</f>
        <v/>
      </c>
      <c r="Z72" s="5" t="n"/>
    </row>
    <row r="73">
      <c r="A73" s="2" t="n"/>
      <c r="B73" s="3" t="n"/>
      <c r="C73" s="3" t="n"/>
      <c r="D73" s="3" t="n"/>
      <c r="E73" s="4" t="n"/>
      <c r="F73" s="5" t="n"/>
      <c r="G73" s="4" t="n"/>
      <c r="H73" s="5" t="n"/>
      <c r="I73" s="5" t="n"/>
      <c r="J73" s="2" t="n"/>
      <c r="K73" s="2" t="n"/>
      <c r="L73" s="2" t="n"/>
      <c r="M73" s="33" t="n"/>
      <c r="N73" s="34" t="n"/>
      <c r="O73" s="34" t="n"/>
      <c r="P73" s="34" t="n"/>
      <c r="Q73" s="34" t="n"/>
      <c r="R73" s="34" t="n"/>
      <c r="S73" s="37">
        <f>IF(A73="","",SUM(P73:R73))</f>
        <v/>
      </c>
      <c r="T73" s="37">
        <f>IF(A73="","",O73-S73)</f>
        <v/>
      </c>
      <c r="U73" s="13">
        <f>IF(A73="","",IFERROR(T73/O73,0))</f>
        <v/>
      </c>
      <c r="V73" s="38">
        <f>IF(A73="","",IFERROR(VLOOKUP(K73,'Tabelas'!$A$2:$C$6,3,FALSE),0))</f>
        <v/>
      </c>
      <c r="W73" s="13">
        <f>IF(A73="","",IFERROR(M73/V73,0))</f>
        <v/>
      </c>
      <c r="X73" s="2" t="n"/>
      <c r="Y73" s="15">
        <f>IF(A73="","",IF(X73="Entregue",IF(AND(D73&lt;&gt;"",C73&lt;&gt;""),IF(D73&lt;=C73,"Sim","Não"),"Pendente"),"Pendente"))</f>
        <v/>
      </c>
      <c r="Z73" s="5" t="n"/>
    </row>
    <row r="74">
      <c r="A74" s="2" t="n"/>
      <c r="B74" s="3" t="n"/>
      <c r="C74" s="3" t="n"/>
      <c r="D74" s="3" t="n"/>
      <c r="E74" s="4" t="n"/>
      <c r="F74" s="5" t="n"/>
      <c r="G74" s="4" t="n"/>
      <c r="H74" s="5" t="n"/>
      <c r="I74" s="5" t="n"/>
      <c r="J74" s="2" t="n"/>
      <c r="K74" s="2" t="n"/>
      <c r="L74" s="2" t="n"/>
      <c r="M74" s="33" t="n"/>
      <c r="N74" s="34" t="n"/>
      <c r="O74" s="34" t="n"/>
      <c r="P74" s="34" t="n"/>
      <c r="Q74" s="34" t="n"/>
      <c r="R74" s="34" t="n"/>
      <c r="S74" s="35">
        <f>IF(A74="","",SUM(P74:R74))</f>
        <v/>
      </c>
      <c r="T74" s="35">
        <f>IF(A74="","",O74-S74)</f>
        <v/>
      </c>
      <c r="U74" s="9">
        <f>IF(A74="","",IFERROR(T74/O74,0))</f>
        <v/>
      </c>
      <c r="V74" s="36">
        <f>IF(A74="","",IFERROR(VLOOKUP(K74,'Tabelas'!$A$2:$C$6,3,FALSE),0))</f>
        <v/>
      </c>
      <c r="W74" s="9">
        <f>IF(A74="","",IFERROR(M74/V74,0))</f>
        <v/>
      </c>
      <c r="X74" s="2" t="n"/>
      <c r="Y74" s="11">
        <f>IF(A74="","",IF(X74="Entregue",IF(AND(D74&lt;&gt;"",C74&lt;&gt;""),IF(D74&lt;=C74,"Sim","Não"),"Pendente"),"Pendente"))</f>
        <v/>
      </c>
      <c r="Z74" s="5" t="n"/>
    </row>
    <row r="75">
      <c r="A75" s="2" t="n"/>
      <c r="B75" s="3" t="n"/>
      <c r="C75" s="3" t="n"/>
      <c r="D75" s="3" t="n"/>
      <c r="E75" s="4" t="n"/>
      <c r="F75" s="5" t="n"/>
      <c r="G75" s="4" t="n"/>
      <c r="H75" s="5" t="n"/>
      <c r="I75" s="5" t="n"/>
      <c r="J75" s="2" t="n"/>
      <c r="K75" s="2" t="n"/>
      <c r="L75" s="2" t="n"/>
      <c r="M75" s="33" t="n"/>
      <c r="N75" s="34" t="n"/>
      <c r="O75" s="34" t="n"/>
      <c r="P75" s="34" t="n"/>
      <c r="Q75" s="34" t="n"/>
      <c r="R75" s="34" t="n"/>
      <c r="S75" s="37">
        <f>IF(A75="","",SUM(P75:R75))</f>
        <v/>
      </c>
      <c r="T75" s="37">
        <f>IF(A75="","",O75-S75)</f>
        <v/>
      </c>
      <c r="U75" s="13">
        <f>IF(A75="","",IFERROR(T75/O75,0))</f>
        <v/>
      </c>
      <c r="V75" s="38">
        <f>IF(A75="","",IFERROR(VLOOKUP(K75,'Tabelas'!$A$2:$C$6,3,FALSE),0))</f>
        <v/>
      </c>
      <c r="W75" s="13">
        <f>IF(A75="","",IFERROR(M75/V75,0))</f>
        <v/>
      </c>
      <c r="X75" s="2" t="n"/>
      <c r="Y75" s="15">
        <f>IF(A75="","",IF(X75="Entregue",IF(AND(D75&lt;&gt;"",C75&lt;&gt;""),IF(D75&lt;=C75,"Sim","Não"),"Pendente"),"Pendente"))</f>
        <v/>
      </c>
      <c r="Z75" s="5" t="n"/>
    </row>
    <row r="76">
      <c r="A76" s="2" t="n"/>
      <c r="B76" s="3" t="n"/>
      <c r="C76" s="3" t="n"/>
      <c r="D76" s="3" t="n"/>
      <c r="E76" s="4" t="n"/>
      <c r="F76" s="5" t="n"/>
      <c r="G76" s="4" t="n"/>
      <c r="H76" s="5" t="n"/>
      <c r="I76" s="5" t="n"/>
      <c r="J76" s="2" t="n"/>
      <c r="K76" s="2" t="n"/>
      <c r="L76" s="2" t="n"/>
      <c r="M76" s="33" t="n"/>
      <c r="N76" s="34" t="n"/>
      <c r="O76" s="34" t="n"/>
      <c r="P76" s="34" t="n"/>
      <c r="Q76" s="34" t="n"/>
      <c r="R76" s="34" t="n"/>
      <c r="S76" s="35">
        <f>IF(A76="","",SUM(P76:R76))</f>
        <v/>
      </c>
      <c r="T76" s="35">
        <f>IF(A76="","",O76-S76)</f>
        <v/>
      </c>
      <c r="U76" s="9">
        <f>IF(A76="","",IFERROR(T76/O76,0))</f>
        <v/>
      </c>
      <c r="V76" s="36">
        <f>IF(A76="","",IFERROR(VLOOKUP(K76,'Tabelas'!$A$2:$C$6,3,FALSE),0))</f>
        <v/>
      </c>
      <c r="W76" s="9">
        <f>IF(A76="","",IFERROR(M76/V76,0))</f>
        <v/>
      </c>
      <c r="X76" s="2" t="n"/>
      <c r="Y76" s="11">
        <f>IF(A76="","",IF(X76="Entregue",IF(AND(D76&lt;&gt;"",C76&lt;&gt;""),IF(D76&lt;=C76,"Sim","Não"),"Pendente"),"Pendente"))</f>
        <v/>
      </c>
      <c r="Z76" s="5" t="n"/>
    </row>
    <row r="77">
      <c r="A77" s="2" t="n"/>
      <c r="B77" s="3" t="n"/>
      <c r="C77" s="3" t="n"/>
      <c r="D77" s="3" t="n"/>
      <c r="E77" s="4" t="n"/>
      <c r="F77" s="5" t="n"/>
      <c r="G77" s="4" t="n"/>
      <c r="H77" s="5" t="n"/>
      <c r="I77" s="5" t="n"/>
      <c r="J77" s="2" t="n"/>
      <c r="K77" s="2" t="n"/>
      <c r="L77" s="2" t="n"/>
      <c r="M77" s="33" t="n"/>
      <c r="N77" s="34" t="n"/>
      <c r="O77" s="34" t="n"/>
      <c r="P77" s="34" t="n"/>
      <c r="Q77" s="34" t="n"/>
      <c r="R77" s="34" t="n"/>
      <c r="S77" s="37">
        <f>IF(A77="","",SUM(P77:R77))</f>
        <v/>
      </c>
      <c r="T77" s="37">
        <f>IF(A77="","",O77-S77)</f>
        <v/>
      </c>
      <c r="U77" s="13">
        <f>IF(A77="","",IFERROR(T77/O77,0))</f>
        <v/>
      </c>
      <c r="V77" s="38">
        <f>IF(A77="","",IFERROR(VLOOKUP(K77,'Tabelas'!$A$2:$C$6,3,FALSE),0))</f>
        <v/>
      </c>
      <c r="W77" s="13">
        <f>IF(A77="","",IFERROR(M77/V77,0))</f>
        <v/>
      </c>
      <c r="X77" s="2" t="n"/>
      <c r="Y77" s="15">
        <f>IF(A77="","",IF(X77="Entregue",IF(AND(D77&lt;&gt;"",C77&lt;&gt;""),IF(D77&lt;=C77,"Sim","Não"),"Pendente"),"Pendente"))</f>
        <v/>
      </c>
      <c r="Z77" s="5" t="n"/>
    </row>
    <row r="78">
      <c r="A78" s="2" t="n"/>
      <c r="B78" s="3" t="n"/>
      <c r="C78" s="3" t="n"/>
      <c r="D78" s="3" t="n"/>
      <c r="E78" s="4" t="n"/>
      <c r="F78" s="5" t="n"/>
      <c r="G78" s="4" t="n"/>
      <c r="H78" s="5" t="n"/>
      <c r="I78" s="5" t="n"/>
      <c r="J78" s="2" t="n"/>
      <c r="K78" s="2" t="n"/>
      <c r="L78" s="2" t="n"/>
      <c r="M78" s="33" t="n"/>
      <c r="N78" s="34" t="n"/>
      <c r="O78" s="34" t="n"/>
      <c r="P78" s="34" t="n"/>
      <c r="Q78" s="34" t="n"/>
      <c r="R78" s="34" t="n"/>
      <c r="S78" s="35">
        <f>IF(A78="","",SUM(P78:R78))</f>
        <v/>
      </c>
      <c r="T78" s="35">
        <f>IF(A78="","",O78-S78)</f>
        <v/>
      </c>
      <c r="U78" s="9">
        <f>IF(A78="","",IFERROR(T78/O78,0))</f>
        <v/>
      </c>
      <c r="V78" s="36">
        <f>IF(A78="","",IFERROR(VLOOKUP(K78,'Tabelas'!$A$2:$C$6,3,FALSE),0))</f>
        <v/>
      </c>
      <c r="W78" s="9">
        <f>IF(A78="","",IFERROR(M78/V78,0))</f>
        <v/>
      </c>
      <c r="X78" s="2" t="n"/>
      <c r="Y78" s="11">
        <f>IF(A78="","",IF(X78="Entregue",IF(AND(D78&lt;&gt;"",C78&lt;&gt;""),IF(D78&lt;=C78,"Sim","Não"),"Pendente"),"Pendente"))</f>
        <v/>
      </c>
      <c r="Z78" s="5" t="n"/>
    </row>
    <row r="79">
      <c r="A79" s="2" t="n"/>
      <c r="B79" s="3" t="n"/>
      <c r="C79" s="3" t="n"/>
      <c r="D79" s="3" t="n"/>
      <c r="E79" s="4" t="n"/>
      <c r="F79" s="5" t="n"/>
      <c r="G79" s="4" t="n"/>
      <c r="H79" s="5" t="n"/>
      <c r="I79" s="5" t="n"/>
      <c r="J79" s="2" t="n"/>
      <c r="K79" s="2" t="n"/>
      <c r="L79" s="2" t="n"/>
      <c r="M79" s="33" t="n"/>
      <c r="N79" s="34" t="n"/>
      <c r="O79" s="34" t="n"/>
      <c r="P79" s="34" t="n"/>
      <c r="Q79" s="34" t="n"/>
      <c r="R79" s="34" t="n"/>
      <c r="S79" s="37">
        <f>IF(A79="","",SUM(P79:R79))</f>
        <v/>
      </c>
      <c r="T79" s="37">
        <f>IF(A79="","",O79-S79)</f>
        <v/>
      </c>
      <c r="U79" s="13">
        <f>IF(A79="","",IFERROR(T79/O79,0))</f>
        <v/>
      </c>
      <c r="V79" s="38">
        <f>IF(A79="","",IFERROR(VLOOKUP(K79,'Tabelas'!$A$2:$C$6,3,FALSE),0))</f>
        <v/>
      </c>
      <c r="W79" s="13">
        <f>IF(A79="","",IFERROR(M79/V79,0))</f>
        <v/>
      </c>
      <c r="X79" s="2" t="n"/>
      <c r="Y79" s="15">
        <f>IF(A79="","",IF(X79="Entregue",IF(AND(D79&lt;&gt;"",C79&lt;&gt;""),IF(D79&lt;=C79,"Sim","Não"),"Pendente"),"Pendente"))</f>
        <v/>
      </c>
      <c r="Z79" s="5" t="n"/>
    </row>
    <row r="80">
      <c r="A80" s="2" t="n"/>
      <c r="B80" s="3" t="n"/>
      <c r="C80" s="3" t="n"/>
      <c r="D80" s="3" t="n"/>
      <c r="E80" s="4" t="n"/>
      <c r="F80" s="5" t="n"/>
      <c r="G80" s="4" t="n"/>
      <c r="H80" s="5" t="n"/>
      <c r="I80" s="5" t="n"/>
      <c r="J80" s="2" t="n"/>
      <c r="K80" s="2" t="n"/>
      <c r="L80" s="2" t="n"/>
      <c r="M80" s="33" t="n"/>
      <c r="N80" s="34" t="n"/>
      <c r="O80" s="34" t="n"/>
      <c r="P80" s="34" t="n"/>
      <c r="Q80" s="34" t="n"/>
      <c r="R80" s="34" t="n"/>
      <c r="S80" s="35">
        <f>IF(A80="","",SUM(P80:R80))</f>
        <v/>
      </c>
      <c r="T80" s="35">
        <f>IF(A80="","",O80-S80)</f>
        <v/>
      </c>
      <c r="U80" s="9">
        <f>IF(A80="","",IFERROR(T80/O80,0))</f>
        <v/>
      </c>
      <c r="V80" s="36">
        <f>IF(A80="","",IFERROR(VLOOKUP(K80,'Tabelas'!$A$2:$C$6,3,FALSE),0))</f>
        <v/>
      </c>
      <c r="W80" s="9">
        <f>IF(A80="","",IFERROR(M80/V80,0))</f>
        <v/>
      </c>
      <c r="X80" s="2" t="n"/>
      <c r="Y80" s="11">
        <f>IF(A80="","",IF(X80="Entregue",IF(AND(D80&lt;&gt;"",C80&lt;&gt;""),IF(D80&lt;=C80,"Sim","Não"),"Pendente"),"Pendente"))</f>
        <v/>
      </c>
      <c r="Z80" s="5" t="n"/>
    </row>
    <row r="81">
      <c r="A81" s="2" t="n"/>
      <c r="B81" s="3" t="n"/>
      <c r="C81" s="3" t="n"/>
      <c r="D81" s="3" t="n"/>
      <c r="E81" s="4" t="n"/>
      <c r="F81" s="5" t="n"/>
      <c r="G81" s="4" t="n"/>
      <c r="H81" s="5" t="n"/>
      <c r="I81" s="5" t="n"/>
      <c r="J81" s="2" t="n"/>
      <c r="K81" s="2" t="n"/>
      <c r="L81" s="2" t="n"/>
      <c r="M81" s="33" t="n"/>
      <c r="N81" s="34" t="n"/>
      <c r="O81" s="34" t="n"/>
      <c r="P81" s="34" t="n"/>
      <c r="Q81" s="34" t="n"/>
      <c r="R81" s="34" t="n"/>
      <c r="S81" s="37">
        <f>IF(A81="","",SUM(P81:R81))</f>
        <v/>
      </c>
      <c r="T81" s="37">
        <f>IF(A81="","",O81-S81)</f>
        <v/>
      </c>
      <c r="U81" s="13">
        <f>IF(A81="","",IFERROR(T81/O81,0))</f>
        <v/>
      </c>
      <c r="V81" s="38">
        <f>IF(A81="","",IFERROR(VLOOKUP(K81,'Tabelas'!$A$2:$C$6,3,FALSE),0))</f>
        <v/>
      </c>
      <c r="W81" s="13">
        <f>IF(A81="","",IFERROR(M81/V81,0))</f>
        <v/>
      </c>
      <c r="X81" s="2" t="n"/>
      <c r="Y81" s="15">
        <f>IF(A81="","",IF(X81="Entregue",IF(AND(D81&lt;&gt;"",C81&lt;&gt;""),IF(D81&lt;=C81,"Sim","Não"),"Pendente"),"Pendente"))</f>
        <v/>
      </c>
      <c r="Z81" s="5" t="n"/>
    </row>
    <row r="82">
      <c r="A82" s="2" t="n"/>
      <c r="B82" s="3" t="n"/>
      <c r="C82" s="3" t="n"/>
      <c r="D82" s="3" t="n"/>
      <c r="E82" s="4" t="n"/>
      <c r="F82" s="5" t="n"/>
      <c r="G82" s="4" t="n"/>
      <c r="H82" s="5" t="n"/>
      <c r="I82" s="5" t="n"/>
      <c r="J82" s="2" t="n"/>
      <c r="K82" s="2" t="n"/>
      <c r="L82" s="2" t="n"/>
      <c r="M82" s="33" t="n"/>
      <c r="N82" s="34" t="n"/>
      <c r="O82" s="34" t="n"/>
      <c r="P82" s="34" t="n"/>
      <c r="Q82" s="34" t="n"/>
      <c r="R82" s="34" t="n"/>
      <c r="S82" s="35">
        <f>IF(A82="","",SUM(P82:R82))</f>
        <v/>
      </c>
      <c r="T82" s="35">
        <f>IF(A82="","",O82-S82)</f>
        <v/>
      </c>
      <c r="U82" s="9">
        <f>IF(A82="","",IFERROR(T82/O82,0))</f>
        <v/>
      </c>
      <c r="V82" s="36">
        <f>IF(A82="","",IFERROR(VLOOKUP(K82,'Tabelas'!$A$2:$C$6,3,FALSE),0))</f>
        <v/>
      </c>
      <c r="W82" s="9">
        <f>IF(A82="","",IFERROR(M82/V82,0))</f>
        <v/>
      </c>
      <c r="X82" s="2" t="n"/>
      <c r="Y82" s="11">
        <f>IF(A82="","",IF(X82="Entregue",IF(AND(D82&lt;&gt;"",C82&lt;&gt;""),IF(D82&lt;=C82,"Sim","Não"),"Pendente"),"Pendente"))</f>
        <v/>
      </c>
      <c r="Z82" s="5" t="n"/>
    </row>
    <row r="83">
      <c r="A83" s="2" t="n"/>
      <c r="B83" s="3" t="n"/>
      <c r="C83" s="3" t="n"/>
      <c r="D83" s="3" t="n"/>
      <c r="E83" s="4" t="n"/>
      <c r="F83" s="5" t="n"/>
      <c r="G83" s="4" t="n"/>
      <c r="H83" s="5" t="n"/>
      <c r="I83" s="5" t="n"/>
      <c r="J83" s="2" t="n"/>
      <c r="K83" s="2" t="n"/>
      <c r="L83" s="2" t="n"/>
      <c r="M83" s="33" t="n"/>
      <c r="N83" s="34" t="n"/>
      <c r="O83" s="34" t="n"/>
      <c r="P83" s="34" t="n"/>
      <c r="Q83" s="34" t="n"/>
      <c r="R83" s="34" t="n"/>
      <c r="S83" s="37">
        <f>IF(A83="","",SUM(P83:R83))</f>
        <v/>
      </c>
      <c r="T83" s="37">
        <f>IF(A83="","",O83-S83)</f>
        <v/>
      </c>
      <c r="U83" s="13">
        <f>IF(A83="","",IFERROR(T83/O83,0))</f>
        <v/>
      </c>
      <c r="V83" s="38">
        <f>IF(A83="","",IFERROR(VLOOKUP(K83,'Tabelas'!$A$2:$C$6,3,FALSE),0))</f>
        <v/>
      </c>
      <c r="W83" s="13">
        <f>IF(A83="","",IFERROR(M83/V83,0))</f>
        <v/>
      </c>
      <c r="X83" s="2" t="n"/>
      <c r="Y83" s="15">
        <f>IF(A83="","",IF(X83="Entregue",IF(AND(D83&lt;&gt;"",C83&lt;&gt;""),IF(D83&lt;=C83,"Sim","Não"),"Pendente"),"Pendente"))</f>
        <v/>
      </c>
      <c r="Z83" s="5" t="n"/>
    </row>
    <row r="84">
      <c r="A84" s="2" t="n"/>
      <c r="B84" s="3" t="n"/>
      <c r="C84" s="3" t="n"/>
      <c r="D84" s="3" t="n"/>
      <c r="E84" s="4" t="n"/>
      <c r="F84" s="5" t="n"/>
      <c r="G84" s="4" t="n"/>
      <c r="H84" s="5" t="n"/>
      <c r="I84" s="5" t="n"/>
      <c r="J84" s="2" t="n"/>
      <c r="K84" s="2" t="n"/>
      <c r="L84" s="2" t="n"/>
      <c r="M84" s="33" t="n"/>
      <c r="N84" s="34" t="n"/>
      <c r="O84" s="34" t="n"/>
      <c r="P84" s="34" t="n"/>
      <c r="Q84" s="34" t="n"/>
      <c r="R84" s="34" t="n"/>
      <c r="S84" s="35">
        <f>IF(A84="","",SUM(P84:R84))</f>
        <v/>
      </c>
      <c r="T84" s="35">
        <f>IF(A84="","",O84-S84)</f>
        <v/>
      </c>
      <c r="U84" s="9">
        <f>IF(A84="","",IFERROR(T84/O84,0))</f>
        <v/>
      </c>
      <c r="V84" s="36">
        <f>IF(A84="","",IFERROR(VLOOKUP(K84,'Tabelas'!$A$2:$C$6,3,FALSE),0))</f>
        <v/>
      </c>
      <c r="W84" s="9">
        <f>IF(A84="","",IFERROR(M84/V84,0))</f>
        <v/>
      </c>
      <c r="X84" s="2" t="n"/>
      <c r="Y84" s="11">
        <f>IF(A84="","",IF(X84="Entregue",IF(AND(D84&lt;&gt;"",C84&lt;&gt;""),IF(D84&lt;=C84,"Sim","Não"),"Pendente"),"Pendente"))</f>
        <v/>
      </c>
      <c r="Z84" s="5" t="n"/>
    </row>
    <row r="85">
      <c r="A85" s="2" t="n"/>
      <c r="B85" s="3" t="n"/>
      <c r="C85" s="3" t="n"/>
      <c r="D85" s="3" t="n"/>
      <c r="E85" s="4" t="n"/>
      <c r="F85" s="5" t="n"/>
      <c r="G85" s="4" t="n"/>
      <c r="H85" s="5" t="n"/>
      <c r="I85" s="5" t="n"/>
      <c r="J85" s="2" t="n"/>
      <c r="K85" s="2" t="n"/>
      <c r="L85" s="2" t="n"/>
      <c r="M85" s="33" t="n"/>
      <c r="N85" s="34" t="n"/>
      <c r="O85" s="34" t="n"/>
      <c r="P85" s="34" t="n"/>
      <c r="Q85" s="34" t="n"/>
      <c r="R85" s="34" t="n"/>
      <c r="S85" s="37">
        <f>IF(A85="","",SUM(P85:R85))</f>
        <v/>
      </c>
      <c r="T85" s="37">
        <f>IF(A85="","",O85-S85)</f>
        <v/>
      </c>
      <c r="U85" s="13">
        <f>IF(A85="","",IFERROR(T85/O85,0))</f>
        <v/>
      </c>
      <c r="V85" s="38">
        <f>IF(A85="","",IFERROR(VLOOKUP(K85,'Tabelas'!$A$2:$C$6,3,FALSE),0))</f>
        <v/>
      </c>
      <c r="W85" s="13">
        <f>IF(A85="","",IFERROR(M85/V85,0))</f>
        <v/>
      </c>
      <c r="X85" s="2" t="n"/>
      <c r="Y85" s="15">
        <f>IF(A85="","",IF(X85="Entregue",IF(AND(D85&lt;&gt;"",C85&lt;&gt;""),IF(D85&lt;=C85,"Sim","Não"),"Pendente"),"Pendente"))</f>
        <v/>
      </c>
      <c r="Z85" s="5" t="n"/>
    </row>
    <row r="86">
      <c r="A86" s="2" t="n"/>
      <c r="B86" s="3" t="n"/>
      <c r="C86" s="3" t="n"/>
      <c r="D86" s="3" t="n"/>
      <c r="E86" s="4" t="n"/>
      <c r="F86" s="5" t="n"/>
      <c r="G86" s="4" t="n"/>
      <c r="H86" s="5" t="n"/>
      <c r="I86" s="5" t="n"/>
      <c r="J86" s="2" t="n"/>
      <c r="K86" s="2" t="n"/>
      <c r="L86" s="2" t="n"/>
      <c r="M86" s="33" t="n"/>
      <c r="N86" s="34" t="n"/>
      <c r="O86" s="34" t="n"/>
      <c r="P86" s="34" t="n"/>
      <c r="Q86" s="34" t="n"/>
      <c r="R86" s="34" t="n"/>
      <c r="S86" s="35">
        <f>IF(A86="","",SUM(P86:R86))</f>
        <v/>
      </c>
      <c r="T86" s="35">
        <f>IF(A86="","",O86-S86)</f>
        <v/>
      </c>
      <c r="U86" s="9">
        <f>IF(A86="","",IFERROR(T86/O86,0))</f>
        <v/>
      </c>
      <c r="V86" s="36">
        <f>IF(A86="","",IFERROR(VLOOKUP(K86,'Tabelas'!$A$2:$C$6,3,FALSE),0))</f>
        <v/>
      </c>
      <c r="W86" s="9">
        <f>IF(A86="","",IFERROR(M86/V86,0))</f>
        <v/>
      </c>
      <c r="X86" s="2" t="n"/>
      <c r="Y86" s="11">
        <f>IF(A86="","",IF(X86="Entregue",IF(AND(D86&lt;&gt;"",C86&lt;&gt;""),IF(D86&lt;=C86,"Sim","Não"),"Pendente"),"Pendente"))</f>
        <v/>
      </c>
      <c r="Z86" s="5" t="n"/>
    </row>
    <row r="87">
      <c r="A87" s="2" t="n"/>
      <c r="B87" s="3" t="n"/>
      <c r="C87" s="3" t="n"/>
      <c r="D87" s="3" t="n"/>
      <c r="E87" s="4" t="n"/>
      <c r="F87" s="5" t="n"/>
      <c r="G87" s="4" t="n"/>
      <c r="H87" s="5" t="n"/>
      <c r="I87" s="5" t="n"/>
      <c r="J87" s="2" t="n"/>
      <c r="K87" s="2" t="n"/>
      <c r="L87" s="2" t="n"/>
      <c r="M87" s="33" t="n"/>
      <c r="N87" s="34" t="n"/>
      <c r="O87" s="34" t="n"/>
      <c r="P87" s="34" t="n"/>
      <c r="Q87" s="34" t="n"/>
      <c r="R87" s="34" t="n"/>
      <c r="S87" s="37">
        <f>IF(A87="","",SUM(P87:R87))</f>
        <v/>
      </c>
      <c r="T87" s="37">
        <f>IF(A87="","",O87-S87)</f>
        <v/>
      </c>
      <c r="U87" s="13">
        <f>IF(A87="","",IFERROR(T87/O87,0))</f>
        <v/>
      </c>
      <c r="V87" s="38">
        <f>IF(A87="","",IFERROR(VLOOKUP(K87,'Tabelas'!$A$2:$C$6,3,FALSE),0))</f>
        <v/>
      </c>
      <c r="W87" s="13">
        <f>IF(A87="","",IFERROR(M87/V87,0))</f>
        <v/>
      </c>
      <c r="X87" s="2" t="n"/>
      <c r="Y87" s="15">
        <f>IF(A87="","",IF(X87="Entregue",IF(AND(D87&lt;&gt;"",C87&lt;&gt;""),IF(D87&lt;=C87,"Sim","Não"),"Pendente"),"Pendente"))</f>
        <v/>
      </c>
      <c r="Z87" s="5" t="n"/>
    </row>
    <row r="88">
      <c r="A88" s="2" t="n"/>
      <c r="B88" s="3" t="n"/>
      <c r="C88" s="3" t="n"/>
      <c r="D88" s="3" t="n"/>
      <c r="E88" s="4" t="n"/>
      <c r="F88" s="5" t="n"/>
      <c r="G88" s="4" t="n"/>
      <c r="H88" s="5" t="n"/>
      <c r="I88" s="5" t="n"/>
      <c r="J88" s="2" t="n"/>
      <c r="K88" s="2" t="n"/>
      <c r="L88" s="2" t="n"/>
      <c r="M88" s="33" t="n"/>
      <c r="N88" s="34" t="n"/>
      <c r="O88" s="34" t="n"/>
      <c r="P88" s="34" t="n"/>
      <c r="Q88" s="34" t="n"/>
      <c r="R88" s="34" t="n"/>
      <c r="S88" s="35">
        <f>IF(A88="","",SUM(P88:R88))</f>
        <v/>
      </c>
      <c r="T88" s="35">
        <f>IF(A88="","",O88-S88)</f>
        <v/>
      </c>
      <c r="U88" s="9">
        <f>IF(A88="","",IFERROR(T88/O88,0))</f>
        <v/>
      </c>
      <c r="V88" s="36">
        <f>IF(A88="","",IFERROR(VLOOKUP(K88,'Tabelas'!$A$2:$C$6,3,FALSE),0))</f>
        <v/>
      </c>
      <c r="W88" s="9">
        <f>IF(A88="","",IFERROR(M88/V88,0))</f>
        <v/>
      </c>
      <c r="X88" s="2" t="n"/>
      <c r="Y88" s="11">
        <f>IF(A88="","",IF(X88="Entregue",IF(AND(D88&lt;&gt;"",C88&lt;&gt;""),IF(D88&lt;=C88,"Sim","Não"),"Pendente"),"Pendente"))</f>
        <v/>
      </c>
      <c r="Z88" s="5" t="n"/>
    </row>
    <row r="89">
      <c r="A89" s="2" t="n"/>
      <c r="B89" s="3" t="n"/>
      <c r="C89" s="3" t="n"/>
      <c r="D89" s="3" t="n"/>
      <c r="E89" s="4" t="n"/>
      <c r="F89" s="5" t="n"/>
      <c r="G89" s="4" t="n"/>
      <c r="H89" s="5" t="n"/>
      <c r="I89" s="5" t="n"/>
      <c r="J89" s="2" t="n"/>
      <c r="K89" s="2" t="n"/>
      <c r="L89" s="2" t="n"/>
      <c r="M89" s="33" t="n"/>
      <c r="N89" s="34" t="n"/>
      <c r="O89" s="34" t="n"/>
      <c r="P89" s="34" t="n"/>
      <c r="Q89" s="34" t="n"/>
      <c r="R89" s="34" t="n"/>
      <c r="S89" s="37">
        <f>IF(A89="","",SUM(P89:R89))</f>
        <v/>
      </c>
      <c r="T89" s="37">
        <f>IF(A89="","",O89-S89)</f>
        <v/>
      </c>
      <c r="U89" s="13">
        <f>IF(A89="","",IFERROR(T89/O89,0))</f>
        <v/>
      </c>
      <c r="V89" s="38">
        <f>IF(A89="","",IFERROR(VLOOKUP(K89,'Tabelas'!$A$2:$C$6,3,FALSE),0))</f>
        <v/>
      </c>
      <c r="W89" s="13">
        <f>IF(A89="","",IFERROR(M89/V89,0))</f>
        <v/>
      </c>
      <c r="X89" s="2" t="n"/>
      <c r="Y89" s="15">
        <f>IF(A89="","",IF(X89="Entregue",IF(AND(D89&lt;&gt;"",C89&lt;&gt;""),IF(D89&lt;=C89,"Sim","Não"),"Pendente"),"Pendente"))</f>
        <v/>
      </c>
      <c r="Z89" s="5" t="n"/>
    </row>
    <row r="90">
      <c r="A90" s="2" t="n"/>
      <c r="B90" s="3" t="n"/>
      <c r="C90" s="3" t="n"/>
      <c r="D90" s="3" t="n"/>
      <c r="E90" s="4" t="n"/>
      <c r="F90" s="5" t="n"/>
      <c r="G90" s="4" t="n"/>
      <c r="H90" s="5" t="n"/>
      <c r="I90" s="5" t="n"/>
      <c r="J90" s="2" t="n"/>
      <c r="K90" s="2" t="n"/>
      <c r="L90" s="2" t="n"/>
      <c r="M90" s="33" t="n"/>
      <c r="N90" s="34" t="n"/>
      <c r="O90" s="34" t="n"/>
      <c r="P90" s="34" t="n"/>
      <c r="Q90" s="34" t="n"/>
      <c r="R90" s="34" t="n"/>
      <c r="S90" s="35">
        <f>IF(A90="","",SUM(P90:R90))</f>
        <v/>
      </c>
      <c r="T90" s="35">
        <f>IF(A90="","",O90-S90)</f>
        <v/>
      </c>
      <c r="U90" s="9">
        <f>IF(A90="","",IFERROR(T90/O90,0))</f>
        <v/>
      </c>
      <c r="V90" s="36">
        <f>IF(A90="","",IFERROR(VLOOKUP(K90,'Tabelas'!$A$2:$C$6,3,FALSE),0))</f>
        <v/>
      </c>
      <c r="W90" s="9">
        <f>IF(A90="","",IFERROR(M90/V90,0))</f>
        <v/>
      </c>
      <c r="X90" s="2" t="n"/>
      <c r="Y90" s="11">
        <f>IF(A90="","",IF(X90="Entregue",IF(AND(D90&lt;&gt;"",C90&lt;&gt;""),IF(D90&lt;=C90,"Sim","Não"),"Pendente"),"Pendente"))</f>
        <v/>
      </c>
      <c r="Z90" s="5" t="n"/>
    </row>
    <row r="91">
      <c r="A91" s="2" t="n"/>
      <c r="B91" s="3" t="n"/>
      <c r="C91" s="3" t="n"/>
      <c r="D91" s="3" t="n"/>
      <c r="E91" s="4" t="n"/>
      <c r="F91" s="5" t="n"/>
      <c r="G91" s="4" t="n"/>
      <c r="H91" s="5" t="n"/>
      <c r="I91" s="5" t="n"/>
      <c r="J91" s="2" t="n"/>
      <c r="K91" s="2" t="n"/>
      <c r="L91" s="2" t="n"/>
      <c r="M91" s="33" t="n"/>
      <c r="N91" s="34" t="n"/>
      <c r="O91" s="34" t="n"/>
      <c r="P91" s="34" t="n"/>
      <c r="Q91" s="34" t="n"/>
      <c r="R91" s="34" t="n"/>
      <c r="S91" s="37">
        <f>IF(A91="","",SUM(P91:R91))</f>
        <v/>
      </c>
      <c r="T91" s="37">
        <f>IF(A91="","",O91-S91)</f>
        <v/>
      </c>
      <c r="U91" s="13">
        <f>IF(A91="","",IFERROR(T91/O91,0))</f>
        <v/>
      </c>
      <c r="V91" s="38">
        <f>IF(A91="","",IFERROR(VLOOKUP(K91,'Tabelas'!$A$2:$C$6,3,FALSE),0))</f>
        <v/>
      </c>
      <c r="W91" s="13">
        <f>IF(A91="","",IFERROR(M91/V91,0))</f>
        <v/>
      </c>
      <c r="X91" s="2" t="n"/>
      <c r="Y91" s="15">
        <f>IF(A91="","",IF(X91="Entregue",IF(AND(D91&lt;&gt;"",C91&lt;&gt;""),IF(D91&lt;=C91,"Sim","Não"),"Pendente"),"Pendente"))</f>
        <v/>
      </c>
      <c r="Z91" s="5" t="n"/>
    </row>
    <row r="92">
      <c r="A92" s="2" t="n"/>
      <c r="B92" s="3" t="n"/>
      <c r="C92" s="3" t="n"/>
      <c r="D92" s="3" t="n"/>
      <c r="E92" s="4" t="n"/>
      <c r="F92" s="5" t="n"/>
      <c r="G92" s="4" t="n"/>
      <c r="H92" s="5" t="n"/>
      <c r="I92" s="5" t="n"/>
      <c r="J92" s="2" t="n"/>
      <c r="K92" s="2" t="n"/>
      <c r="L92" s="2" t="n"/>
      <c r="M92" s="33" t="n"/>
      <c r="N92" s="34" t="n"/>
      <c r="O92" s="34" t="n"/>
      <c r="P92" s="34" t="n"/>
      <c r="Q92" s="34" t="n"/>
      <c r="R92" s="34" t="n"/>
      <c r="S92" s="35">
        <f>IF(A92="","",SUM(P92:R92))</f>
        <v/>
      </c>
      <c r="T92" s="35">
        <f>IF(A92="","",O92-S92)</f>
        <v/>
      </c>
      <c r="U92" s="9">
        <f>IF(A92="","",IFERROR(T92/O92,0))</f>
        <v/>
      </c>
      <c r="V92" s="36">
        <f>IF(A92="","",IFERROR(VLOOKUP(K92,'Tabelas'!$A$2:$C$6,3,FALSE),0))</f>
        <v/>
      </c>
      <c r="W92" s="9">
        <f>IF(A92="","",IFERROR(M92/V92,0))</f>
        <v/>
      </c>
      <c r="X92" s="2" t="n"/>
      <c r="Y92" s="11">
        <f>IF(A92="","",IF(X92="Entregue",IF(AND(D92&lt;&gt;"",C92&lt;&gt;""),IF(D92&lt;=C92,"Sim","Não"),"Pendente"),"Pendente"))</f>
        <v/>
      </c>
      <c r="Z92" s="5" t="n"/>
    </row>
    <row r="93">
      <c r="A93" s="2" t="n"/>
      <c r="B93" s="3" t="n"/>
      <c r="C93" s="3" t="n"/>
      <c r="D93" s="3" t="n"/>
      <c r="E93" s="4" t="n"/>
      <c r="F93" s="5" t="n"/>
      <c r="G93" s="4" t="n"/>
      <c r="H93" s="5" t="n"/>
      <c r="I93" s="5" t="n"/>
      <c r="J93" s="2" t="n"/>
      <c r="K93" s="2" t="n"/>
      <c r="L93" s="2" t="n"/>
      <c r="M93" s="33" t="n"/>
      <c r="N93" s="34" t="n"/>
      <c r="O93" s="34" t="n"/>
      <c r="P93" s="34" t="n"/>
      <c r="Q93" s="34" t="n"/>
      <c r="R93" s="34" t="n"/>
      <c r="S93" s="37">
        <f>IF(A93="","",SUM(P93:R93))</f>
        <v/>
      </c>
      <c r="T93" s="37">
        <f>IF(A93="","",O93-S93)</f>
        <v/>
      </c>
      <c r="U93" s="13">
        <f>IF(A93="","",IFERROR(T93/O93,0))</f>
        <v/>
      </c>
      <c r="V93" s="38">
        <f>IF(A93="","",IFERROR(VLOOKUP(K93,'Tabelas'!$A$2:$C$6,3,FALSE),0))</f>
        <v/>
      </c>
      <c r="W93" s="13">
        <f>IF(A93="","",IFERROR(M93/V93,0))</f>
        <v/>
      </c>
      <c r="X93" s="2" t="n"/>
      <c r="Y93" s="15">
        <f>IF(A93="","",IF(X93="Entregue",IF(AND(D93&lt;&gt;"",C93&lt;&gt;""),IF(D93&lt;=C93,"Sim","Não"),"Pendente"),"Pendente"))</f>
        <v/>
      </c>
      <c r="Z93" s="5" t="n"/>
    </row>
    <row r="94">
      <c r="A94" s="2" t="n"/>
      <c r="B94" s="3" t="n"/>
      <c r="C94" s="3" t="n"/>
      <c r="D94" s="3" t="n"/>
      <c r="E94" s="4" t="n"/>
      <c r="F94" s="5" t="n"/>
      <c r="G94" s="4" t="n"/>
      <c r="H94" s="5" t="n"/>
      <c r="I94" s="5" t="n"/>
      <c r="J94" s="2" t="n"/>
      <c r="K94" s="2" t="n"/>
      <c r="L94" s="2" t="n"/>
      <c r="M94" s="33" t="n"/>
      <c r="N94" s="34" t="n"/>
      <c r="O94" s="34" t="n"/>
      <c r="P94" s="34" t="n"/>
      <c r="Q94" s="34" t="n"/>
      <c r="R94" s="34" t="n"/>
      <c r="S94" s="35">
        <f>IF(A94="","",SUM(P94:R94))</f>
        <v/>
      </c>
      <c r="T94" s="35">
        <f>IF(A94="","",O94-S94)</f>
        <v/>
      </c>
      <c r="U94" s="9">
        <f>IF(A94="","",IFERROR(T94/O94,0))</f>
        <v/>
      </c>
      <c r="V94" s="36">
        <f>IF(A94="","",IFERROR(VLOOKUP(K94,'Tabelas'!$A$2:$C$6,3,FALSE),0))</f>
        <v/>
      </c>
      <c r="W94" s="9">
        <f>IF(A94="","",IFERROR(M94/V94,0))</f>
        <v/>
      </c>
      <c r="X94" s="2" t="n"/>
      <c r="Y94" s="11">
        <f>IF(A94="","",IF(X94="Entregue",IF(AND(D94&lt;&gt;"",C94&lt;&gt;""),IF(D94&lt;=C94,"Sim","Não"),"Pendente"),"Pendente"))</f>
        <v/>
      </c>
      <c r="Z94" s="5" t="n"/>
    </row>
    <row r="95">
      <c r="A95" s="2" t="n"/>
      <c r="B95" s="3" t="n"/>
      <c r="C95" s="3" t="n"/>
      <c r="D95" s="3" t="n"/>
      <c r="E95" s="4" t="n"/>
      <c r="F95" s="5" t="n"/>
      <c r="G95" s="4" t="n"/>
      <c r="H95" s="5" t="n"/>
      <c r="I95" s="5" t="n"/>
      <c r="J95" s="2" t="n"/>
      <c r="K95" s="2" t="n"/>
      <c r="L95" s="2" t="n"/>
      <c r="M95" s="33" t="n"/>
      <c r="N95" s="34" t="n"/>
      <c r="O95" s="34" t="n"/>
      <c r="P95" s="34" t="n"/>
      <c r="Q95" s="34" t="n"/>
      <c r="R95" s="34" t="n"/>
      <c r="S95" s="37">
        <f>IF(A95="","",SUM(P95:R95))</f>
        <v/>
      </c>
      <c r="T95" s="37">
        <f>IF(A95="","",O95-S95)</f>
        <v/>
      </c>
      <c r="U95" s="13">
        <f>IF(A95="","",IFERROR(T95/O95,0))</f>
        <v/>
      </c>
      <c r="V95" s="38">
        <f>IF(A95="","",IFERROR(VLOOKUP(K95,'Tabelas'!$A$2:$C$6,3,FALSE),0))</f>
        <v/>
      </c>
      <c r="W95" s="13">
        <f>IF(A95="","",IFERROR(M95/V95,0))</f>
        <v/>
      </c>
      <c r="X95" s="2" t="n"/>
      <c r="Y95" s="15">
        <f>IF(A95="","",IF(X95="Entregue",IF(AND(D95&lt;&gt;"",C95&lt;&gt;""),IF(D95&lt;=C95,"Sim","Não"),"Pendente"),"Pendente"))</f>
        <v/>
      </c>
      <c r="Z95" s="5" t="n"/>
    </row>
    <row r="96">
      <c r="A96" s="2" t="n"/>
      <c r="B96" s="3" t="n"/>
      <c r="C96" s="3" t="n"/>
      <c r="D96" s="3" t="n"/>
      <c r="E96" s="4" t="n"/>
      <c r="F96" s="5" t="n"/>
      <c r="G96" s="4" t="n"/>
      <c r="H96" s="5" t="n"/>
      <c r="I96" s="5" t="n"/>
      <c r="J96" s="2" t="n"/>
      <c r="K96" s="2" t="n"/>
      <c r="L96" s="2" t="n"/>
      <c r="M96" s="33" t="n"/>
      <c r="N96" s="34" t="n"/>
      <c r="O96" s="34" t="n"/>
      <c r="P96" s="34" t="n"/>
      <c r="Q96" s="34" t="n"/>
      <c r="R96" s="34" t="n"/>
      <c r="S96" s="35">
        <f>IF(A96="","",SUM(P96:R96))</f>
        <v/>
      </c>
      <c r="T96" s="35">
        <f>IF(A96="","",O96-S96)</f>
        <v/>
      </c>
      <c r="U96" s="9">
        <f>IF(A96="","",IFERROR(T96/O96,0))</f>
        <v/>
      </c>
      <c r="V96" s="36">
        <f>IF(A96="","",IFERROR(VLOOKUP(K96,'Tabelas'!$A$2:$C$6,3,FALSE),0))</f>
        <v/>
      </c>
      <c r="W96" s="9">
        <f>IF(A96="","",IFERROR(M96/V96,0))</f>
        <v/>
      </c>
      <c r="X96" s="2" t="n"/>
      <c r="Y96" s="11">
        <f>IF(A96="","",IF(X96="Entregue",IF(AND(D96&lt;&gt;"",C96&lt;&gt;""),IF(D96&lt;=C96,"Sim","Não"),"Pendente"),"Pendente"))</f>
        <v/>
      </c>
      <c r="Z96" s="5" t="n"/>
    </row>
    <row r="97">
      <c r="A97" s="2" t="n"/>
      <c r="B97" s="3" t="n"/>
      <c r="C97" s="3" t="n"/>
      <c r="D97" s="3" t="n"/>
      <c r="E97" s="4" t="n"/>
      <c r="F97" s="5" t="n"/>
      <c r="G97" s="4" t="n"/>
      <c r="H97" s="5" t="n"/>
      <c r="I97" s="5" t="n"/>
      <c r="J97" s="2" t="n"/>
      <c r="K97" s="2" t="n"/>
      <c r="L97" s="2" t="n"/>
      <c r="M97" s="33" t="n"/>
      <c r="N97" s="34" t="n"/>
      <c r="O97" s="34" t="n"/>
      <c r="P97" s="34" t="n"/>
      <c r="Q97" s="34" t="n"/>
      <c r="R97" s="34" t="n"/>
      <c r="S97" s="37">
        <f>IF(A97="","",SUM(P97:R97))</f>
        <v/>
      </c>
      <c r="T97" s="37">
        <f>IF(A97="","",O97-S97)</f>
        <v/>
      </c>
      <c r="U97" s="13">
        <f>IF(A97="","",IFERROR(T97/O97,0))</f>
        <v/>
      </c>
      <c r="V97" s="38">
        <f>IF(A97="","",IFERROR(VLOOKUP(K97,'Tabelas'!$A$2:$C$6,3,FALSE),0))</f>
        <v/>
      </c>
      <c r="W97" s="13">
        <f>IF(A97="","",IFERROR(M97/V97,0))</f>
        <v/>
      </c>
      <c r="X97" s="2" t="n"/>
      <c r="Y97" s="15">
        <f>IF(A97="","",IF(X97="Entregue",IF(AND(D97&lt;&gt;"",C97&lt;&gt;""),IF(D97&lt;=C97,"Sim","Não"),"Pendente"),"Pendente"))</f>
        <v/>
      </c>
      <c r="Z97" s="5" t="n"/>
    </row>
    <row r="98">
      <c r="A98" s="2" t="n"/>
      <c r="B98" s="3" t="n"/>
      <c r="C98" s="3" t="n"/>
      <c r="D98" s="3" t="n"/>
      <c r="E98" s="4" t="n"/>
      <c r="F98" s="5" t="n"/>
      <c r="G98" s="4" t="n"/>
      <c r="H98" s="5" t="n"/>
      <c r="I98" s="5" t="n"/>
      <c r="J98" s="2" t="n"/>
      <c r="K98" s="2" t="n"/>
      <c r="L98" s="2" t="n"/>
      <c r="M98" s="33" t="n"/>
      <c r="N98" s="34" t="n"/>
      <c r="O98" s="34" t="n"/>
      <c r="P98" s="34" t="n"/>
      <c r="Q98" s="34" t="n"/>
      <c r="R98" s="34" t="n"/>
      <c r="S98" s="35">
        <f>IF(A98="","",SUM(P98:R98))</f>
        <v/>
      </c>
      <c r="T98" s="35">
        <f>IF(A98="","",O98-S98)</f>
        <v/>
      </c>
      <c r="U98" s="9">
        <f>IF(A98="","",IFERROR(T98/O98,0))</f>
        <v/>
      </c>
      <c r="V98" s="36">
        <f>IF(A98="","",IFERROR(VLOOKUP(K98,'Tabelas'!$A$2:$C$6,3,FALSE),0))</f>
        <v/>
      </c>
      <c r="W98" s="9">
        <f>IF(A98="","",IFERROR(M98/V98,0))</f>
        <v/>
      </c>
      <c r="X98" s="2" t="n"/>
      <c r="Y98" s="11">
        <f>IF(A98="","",IF(X98="Entregue",IF(AND(D98&lt;&gt;"",C98&lt;&gt;""),IF(D98&lt;=C98,"Sim","Não"),"Pendente"),"Pendente"))</f>
        <v/>
      </c>
      <c r="Z98" s="5" t="n"/>
    </row>
    <row r="99">
      <c r="A99" s="2" t="n"/>
      <c r="B99" s="3" t="n"/>
      <c r="C99" s="3" t="n"/>
      <c r="D99" s="3" t="n"/>
      <c r="E99" s="4" t="n"/>
      <c r="F99" s="5" t="n"/>
      <c r="G99" s="4" t="n"/>
      <c r="H99" s="5" t="n"/>
      <c r="I99" s="5" t="n"/>
      <c r="J99" s="2" t="n"/>
      <c r="K99" s="2" t="n"/>
      <c r="L99" s="2" t="n"/>
      <c r="M99" s="33" t="n"/>
      <c r="N99" s="34" t="n"/>
      <c r="O99" s="34" t="n"/>
      <c r="P99" s="34" t="n"/>
      <c r="Q99" s="34" t="n"/>
      <c r="R99" s="34" t="n"/>
      <c r="S99" s="37">
        <f>IF(A99="","",SUM(P99:R99))</f>
        <v/>
      </c>
      <c r="T99" s="37">
        <f>IF(A99="","",O99-S99)</f>
        <v/>
      </c>
      <c r="U99" s="13">
        <f>IF(A99="","",IFERROR(T99/O99,0))</f>
        <v/>
      </c>
      <c r="V99" s="38">
        <f>IF(A99="","",IFERROR(VLOOKUP(K99,'Tabelas'!$A$2:$C$6,3,FALSE),0))</f>
        <v/>
      </c>
      <c r="W99" s="13">
        <f>IF(A99="","",IFERROR(M99/V99,0))</f>
        <v/>
      </c>
      <c r="X99" s="2" t="n"/>
      <c r="Y99" s="15">
        <f>IF(A99="","",IF(X99="Entregue",IF(AND(D99&lt;&gt;"",C99&lt;&gt;""),IF(D99&lt;=C99,"Sim","Não"),"Pendente"),"Pendente"))</f>
        <v/>
      </c>
      <c r="Z99" s="5" t="n"/>
    </row>
    <row r="100">
      <c r="A100" s="2" t="n"/>
      <c r="B100" s="3" t="n"/>
      <c r="C100" s="3" t="n"/>
      <c r="D100" s="3" t="n"/>
      <c r="E100" s="4" t="n"/>
      <c r="F100" s="5" t="n"/>
      <c r="G100" s="4" t="n"/>
      <c r="H100" s="5" t="n"/>
      <c r="I100" s="5" t="n"/>
      <c r="J100" s="2" t="n"/>
      <c r="K100" s="2" t="n"/>
      <c r="L100" s="2" t="n"/>
      <c r="M100" s="33" t="n"/>
      <c r="N100" s="34" t="n"/>
      <c r="O100" s="34" t="n"/>
      <c r="P100" s="34" t="n"/>
      <c r="Q100" s="34" t="n"/>
      <c r="R100" s="34" t="n"/>
      <c r="S100" s="35">
        <f>IF(A100="","",SUM(P100:R100))</f>
        <v/>
      </c>
      <c r="T100" s="35">
        <f>IF(A100="","",O100-S100)</f>
        <v/>
      </c>
      <c r="U100" s="9">
        <f>IF(A100="","",IFERROR(T100/O100,0))</f>
        <v/>
      </c>
      <c r="V100" s="36">
        <f>IF(A100="","",IFERROR(VLOOKUP(K100,'Tabelas'!$A$2:$C$6,3,FALSE),0))</f>
        <v/>
      </c>
      <c r="W100" s="9">
        <f>IF(A100="","",IFERROR(M100/V100,0))</f>
        <v/>
      </c>
      <c r="X100" s="2" t="n"/>
      <c r="Y100" s="11">
        <f>IF(A100="","",IF(X100="Entregue",IF(AND(D100&lt;&gt;"",C100&lt;&gt;""),IF(D100&lt;=C100,"Sim","Não"),"Pendente"),"Pendente"))</f>
        <v/>
      </c>
      <c r="Z100" s="5" t="n"/>
    </row>
    <row r="101">
      <c r="A101" s="2" t="n"/>
      <c r="B101" s="3" t="n"/>
      <c r="C101" s="3" t="n"/>
      <c r="D101" s="3" t="n"/>
      <c r="E101" s="4" t="n"/>
      <c r="F101" s="5" t="n"/>
      <c r="G101" s="4" t="n"/>
      <c r="H101" s="5" t="n"/>
      <c r="I101" s="5" t="n"/>
      <c r="J101" s="2" t="n"/>
      <c r="K101" s="2" t="n"/>
      <c r="L101" s="2" t="n"/>
      <c r="M101" s="33" t="n"/>
      <c r="N101" s="34" t="n"/>
      <c r="O101" s="34" t="n"/>
      <c r="P101" s="34" t="n"/>
      <c r="Q101" s="34" t="n"/>
      <c r="R101" s="34" t="n"/>
      <c r="S101" s="37">
        <f>IF(A101="","",SUM(P101:R101))</f>
        <v/>
      </c>
      <c r="T101" s="37">
        <f>IF(A101="","",O101-S101)</f>
        <v/>
      </c>
      <c r="U101" s="13">
        <f>IF(A101="","",IFERROR(T101/O101,0))</f>
        <v/>
      </c>
      <c r="V101" s="38">
        <f>IF(A101="","",IFERROR(VLOOKUP(K101,'Tabelas'!$A$2:$C$6,3,FALSE),0))</f>
        <v/>
      </c>
      <c r="W101" s="13">
        <f>IF(A101="","",IFERROR(M101/V101,0))</f>
        <v/>
      </c>
      <c r="X101" s="2" t="n"/>
      <c r="Y101" s="15">
        <f>IF(A101="","",IF(X101="Entregue",IF(AND(D101&lt;&gt;"",C101&lt;&gt;""),IF(D101&lt;=C101,"Sim","Não"),"Pendente"),"Pendente"))</f>
        <v/>
      </c>
      <c r="Z101" s="5" t="n"/>
    </row>
  </sheetData>
  <autoFilter ref="A1:Z101"/>
  <conditionalFormatting sqref="T2:T101">
    <cfRule type="expression" priority="1" dxfId="0">
      <formula>T2&lt;0</formula>
    </cfRule>
    <cfRule type="expression" priority="2" dxfId="1">
      <formula>T2&gt;0</formula>
    </cfRule>
  </conditionalFormatting>
  <conditionalFormatting sqref="X2:X101">
    <cfRule type="expression" priority="3" dxfId="0">
      <formula>$X2="Atrasada"</formula>
    </cfRule>
  </conditionalFormatting>
  <conditionalFormatting sqref="Y2:Y101">
    <cfRule type="expression" priority="4" dxfId="0">
      <formula>$Y2="Não"</formula>
    </cfRule>
  </conditionalFormatting>
  <dataValidations count="6">
    <dataValidation sqref="X2:X101" showErrorMessage="1" showInputMessage="1" allowBlank="1" type="list">
      <formula1>"Programada,Em trânsito,Entregue,Atrasada,Cancelada"</formula1>
    </dataValidation>
    <dataValidation sqref="K2:K101" showErrorMessage="1" showInputMessage="1" allowBlank="1" type="list">
      <formula1>'Tabelas'!$A$2:$A$6</formula1>
    </dataValidation>
    <dataValidation sqref="H2:H101" showErrorMessage="1" showInputMessage="1" allowBlank="1" type="list">
      <formula1>'Tabelas'!$G$2:$G$10</formula1>
    </dataValidation>
    <dataValidation sqref="I2:I101" showErrorMessage="1" showInputMessage="1" allowBlank="1" type="list">
      <formula1>'Tabelas'!$G$2:$G$10</formula1>
    </dataValidation>
    <dataValidation sqref="J2:J101" showErrorMessage="1" showInputMessage="1" allowBlank="1" type="list">
      <formula1>'Tabelas'!$I$2:$I$6</formula1>
    </dataValidation>
    <dataValidation sqref="F2:F101" showErrorMessage="1" showInputMessage="1" allowBlank="1" type="list">
      <formula1>'Tabelas'!$K$2:$K$11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5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31" customWidth="1" min="14" max="14"/>
    <col width="17" customWidth="1" min="15" max="15"/>
    <col width="17" customWidth="1" min="16" max="16"/>
  </cols>
  <sheetData>
    <row r="1" ht="28" customHeight="1">
      <c r="A1" s="16" t="inlineStr">
        <is>
          <t>Painel executivo | Transportadora</t>
        </is>
      </c>
    </row>
    <row r="2"/>
    <row r="3">
      <c r="A3" s="17" t="inlineStr">
        <is>
          <t>Indicadores de rota</t>
        </is>
      </c>
    </row>
    <row r="4">
      <c r="A4" s="18" t="inlineStr">
        <is>
          <t>Faturamento total</t>
        </is>
      </c>
      <c r="B4" s="39">
        <f>SUM('Operações'!$O$2:$O$101)</f>
        <v/>
      </c>
    </row>
    <row r="5">
      <c r="A5" s="18" t="inlineStr">
        <is>
          <t>Custos totais</t>
        </is>
      </c>
      <c r="B5" s="39">
        <f>SUM('Operações'!$S$2:$S$101)</f>
        <v/>
      </c>
    </row>
    <row r="6">
      <c r="A6" s="18" t="inlineStr">
        <is>
          <t>Margem total</t>
        </is>
      </c>
      <c r="B6" s="39">
        <f>SUM('Operações'!$T$2:$T$101)</f>
        <v/>
      </c>
    </row>
    <row r="7">
      <c r="A7" s="18" t="inlineStr">
        <is>
          <t>Margem média</t>
        </is>
      </c>
      <c r="B7" s="20">
        <f>IFERROR(AVERAGE('Operações'!$U$2:$U$101),0)</f>
        <v/>
      </c>
    </row>
    <row r="8">
      <c r="A8" s="18" t="inlineStr">
        <is>
          <t>Total de viagens</t>
        </is>
      </c>
      <c r="B8" s="40">
        <f>COUNTIF('Operações'!$A$2:$A$101,"&gt;0")</f>
        <v/>
      </c>
    </row>
    <row r="9">
      <c r="A9" s="18" t="inlineStr">
        <is>
          <t>Entregas realizadas</t>
        </is>
      </c>
      <c r="B9" s="40">
        <f>COUNTIF('Operações'!$X$2:$X$101,"Entregue")</f>
        <v/>
      </c>
    </row>
    <row r="10">
      <c r="A10" s="18" t="inlineStr">
        <is>
          <t>Entregas no prazo</t>
        </is>
      </c>
      <c r="B10" s="40">
        <f>COUNTIF('Operações'!$Y$2:$Y$101,"Sim")</f>
        <v/>
      </c>
    </row>
    <row r="11">
      <c r="A11" s="18" t="inlineStr">
        <is>
          <t>Índice de pontualidade</t>
        </is>
      </c>
      <c r="B11" s="20">
        <f>IFERROR(B10/B9,0)</f>
        <v/>
      </c>
    </row>
    <row r="12">
      <c r="A12" s="18" t="inlineStr">
        <is>
          <t>Viagens atrasadas</t>
        </is>
      </c>
      <c r="B12" s="41">
        <f>COUNTIF('Operações'!$X$2:$X$101,"Atrasada")</f>
        <v/>
      </c>
    </row>
    <row r="13"/>
    <row r="14">
      <c r="A14" s="17" t="inlineStr">
        <is>
          <t>Consulta rápida por ID da viagem</t>
        </is>
      </c>
      <c r="B14" s="42" t="n"/>
    </row>
    <row r="15">
      <c r="A15" s="24" t="inlineStr">
        <is>
          <t>Digite o ID</t>
        </is>
      </c>
    </row>
    <row r="16">
      <c r="A16" s="18" t="inlineStr">
        <is>
          <t>Cliente</t>
        </is>
      </c>
      <c r="B16" s="25">
        <f>IFERROR(VLOOKUP(B14,'Operações'!$A$2:$Z$101,6,FALSE),"Não encontrado")</f>
        <v/>
      </c>
    </row>
    <row r="17">
      <c r="A17" s="18" t="inlineStr">
        <is>
          <t>Origem</t>
        </is>
      </c>
      <c r="B17" s="25">
        <f>IFERROR(VLOOKUP(B14,'Operações'!$A$2:$Z$101,8,FALSE),"")</f>
        <v/>
      </c>
    </row>
    <row r="18">
      <c r="A18" s="18" t="inlineStr">
        <is>
          <t>Destino</t>
        </is>
      </c>
      <c r="B18" s="25">
        <f>IFERROR(VLOOKUP(B14,'Operações'!$A$2:$Z$101,9,FALSE),"")</f>
        <v/>
      </c>
    </row>
    <row r="19">
      <c r="A19" s="18" t="inlineStr">
        <is>
          <t>Status</t>
        </is>
      </c>
      <c r="B19" s="25">
        <f>IFERROR(VLOOKUP(B14,'Operações'!$A$2:$Z$101,24,FALSE),"")</f>
        <v/>
      </c>
    </row>
    <row r="20">
      <c r="A20" s="18" t="inlineStr">
        <is>
          <t>Frete contratado</t>
        </is>
      </c>
      <c r="B20" s="37">
        <f>IFERROR(VLOOKUP(B14,'Operações'!$A$2:$Z$101,15,FALSE),0)</f>
        <v/>
      </c>
    </row>
    <row r="21">
      <c r="A21" s="18" t="inlineStr">
        <is>
          <t>Margem da viagem</t>
        </is>
      </c>
      <c r="B21" s="37">
        <f>IFERROR(VLOOKUP(B14,'Operações'!$A$2:$Z$101,20,FALSE),0)</f>
        <v/>
      </c>
    </row>
    <row r="22">
      <c r="B22">
        <f>""</f>
        <v/>
      </c>
    </row>
    <row r="23">
      <c r="B23">
        <f>""</f>
        <v/>
      </c>
    </row>
    <row r="24">
      <c r="B24">
        <f>""</f>
        <v/>
      </c>
    </row>
    <row r="25">
      <c r="B25">
        <f>""</f>
        <v/>
      </c>
    </row>
    <row r="26">
      <c r="B26">
        <f>""</f>
        <v/>
      </c>
    </row>
    <row r="27">
      <c r="B27">
        <f>""</f>
        <v/>
      </c>
    </row>
    <row r="28">
      <c r="B28">
        <f>""</f>
        <v/>
      </c>
    </row>
    <row r="29">
      <c r="B29">
        <f>""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  <c r="N36" s="17" t="inlineStr">
        <is>
          <t>Base dos gráficos</t>
        </is>
      </c>
    </row>
    <row r="37">
      <c r="B37">
        <f>""</f>
        <v/>
      </c>
    </row>
    <row r="38">
      <c r="B38">
        <f>""</f>
        <v/>
      </c>
      <c r="N38" s="26" t="inlineStr">
        <is>
          <t>Destino</t>
        </is>
      </c>
      <c r="O38" s="26" t="inlineStr">
        <is>
          <t>Faturamento</t>
        </is>
      </c>
      <c r="P38" s="26" t="inlineStr">
        <is>
          <t>Custos</t>
        </is>
      </c>
    </row>
    <row r="39">
      <c r="B39">
        <f>""</f>
        <v/>
      </c>
      <c r="N39" s="27" t="inlineStr">
        <is>
          <t>São Paulo</t>
        </is>
      </c>
      <c r="O39" s="43">
        <f>SUMIF('Operações'!$I$2:$I$101,N39,'Operações'!$O$2:$O$101)</f>
        <v/>
      </c>
      <c r="P39" s="43">
        <f>SUMIF('Operações'!$I$2:$I$101,N39,'Operações'!$S$2:$S$101)</f>
        <v/>
      </c>
    </row>
    <row r="40">
      <c r="B40">
        <f>""</f>
        <v/>
      </c>
      <c r="N40" s="29" t="inlineStr">
        <is>
          <t>Campinas</t>
        </is>
      </c>
      <c r="O40" s="44">
        <f>SUMIF('Operações'!$I$2:$I$101,N40,'Operações'!$O$2:$O$101)</f>
        <v/>
      </c>
      <c r="P40" s="44">
        <f>SUMIF('Operações'!$I$2:$I$101,N40,'Operações'!$S$2:$S$101)</f>
        <v/>
      </c>
    </row>
    <row r="41">
      <c r="B41">
        <f>""</f>
        <v/>
      </c>
      <c r="N41" s="27" t="inlineStr">
        <is>
          <t>Rio de Janeiro</t>
        </is>
      </c>
      <c r="O41" s="43">
        <f>SUMIF('Operações'!$I$2:$I$101,N41,'Operações'!$O$2:$O$101)</f>
        <v/>
      </c>
      <c r="P41" s="43">
        <f>SUMIF('Operações'!$I$2:$I$101,N41,'Operações'!$S$2:$S$101)</f>
        <v/>
      </c>
    </row>
    <row r="42">
      <c r="B42">
        <f>""</f>
        <v/>
      </c>
      <c r="N42" s="29" t="inlineStr">
        <is>
          <t>Belo Horizonte</t>
        </is>
      </c>
      <c r="O42" s="44">
        <f>SUMIF('Operações'!$I$2:$I$101,N42,'Operações'!$O$2:$O$101)</f>
        <v/>
      </c>
      <c r="P42" s="44">
        <f>SUMIF('Operações'!$I$2:$I$101,N42,'Operações'!$S$2:$S$101)</f>
        <v/>
      </c>
    </row>
    <row r="43">
      <c r="B43">
        <f>""</f>
        <v/>
      </c>
      <c r="N43" s="27" t="inlineStr">
        <is>
          <t>Curitiba</t>
        </is>
      </c>
      <c r="O43" s="43">
        <f>SUMIF('Operações'!$I$2:$I$101,N43,'Operações'!$O$2:$O$101)</f>
        <v/>
      </c>
      <c r="P43" s="43">
        <f>SUMIF('Operações'!$I$2:$I$101,N43,'Operações'!$S$2:$S$101)</f>
        <v/>
      </c>
    </row>
    <row r="44">
      <c r="B44">
        <f>""</f>
        <v/>
      </c>
      <c r="N44" s="29" t="inlineStr">
        <is>
          <t>Porto Alegre</t>
        </is>
      </c>
      <c r="O44" s="44">
        <f>SUMIF('Operações'!$I$2:$I$101,N44,'Operações'!$O$2:$O$101)</f>
        <v/>
      </c>
      <c r="P44" s="44">
        <f>SUMIF('Operações'!$I$2:$I$101,N44,'Operações'!$S$2:$S$101)</f>
        <v/>
      </c>
    </row>
    <row r="45">
      <c r="B45">
        <f>""</f>
        <v/>
      </c>
      <c r="N45" s="27" t="inlineStr">
        <is>
          <t>Salvador</t>
        </is>
      </c>
      <c r="O45" s="43">
        <f>SUMIF('Operações'!$I$2:$I$101,N45,'Operações'!$O$2:$O$101)</f>
        <v/>
      </c>
      <c r="P45" s="43">
        <f>SUMIF('Operações'!$I$2:$I$101,N45,'Operações'!$S$2:$S$101)</f>
        <v/>
      </c>
    </row>
    <row r="46">
      <c r="B46">
        <f>""</f>
        <v/>
      </c>
      <c r="N46" s="29" t="inlineStr">
        <is>
          <t>Recife</t>
        </is>
      </c>
      <c r="O46" s="44">
        <f>SUMIF('Operações'!$I$2:$I$101,N46,'Operações'!$O$2:$O$101)</f>
        <v/>
      </c>
      <c r="P46" s="44">
        <f>SUMIF('Operações'!$I$2:$I$101,N46,'Operações'!$S$2:$S$101)</f>
        <v/>
      </c>
    </row>
    <row r="47">
      <c r="B47">
        <f>""</f>
        <v/>
      </c>
      <c r="N47" s="27" t="inlineStr">
        <is>
          <t>Brasília</t>
        </is>
      </c>
      <c r="O47" s="43">
        <f>SUMIF('Operações'!$I$2:$I$101,N47,'Operações'!$O$2:$O$101)</f>
        <v/>
      </c>
      <c r="P47" s="43">
        <f>SUMIF('Operações'!$I$2:$I$101,N47,'Operações'!$S$2:$S$101)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  <c r="N50" s="26" t="inlineStr">
        <is>
          <t>Status</t>
        </is>
      </c>
      <c r="O50" s="26" t="inlineStr">
        <is>
          <t>Viagens</t>
        </is>
      </c>
    </row>
    <row r="51">
      <c r="B51">
        <f>""</f>
        <v/>
      </c>
      <c r="N51" s="27" t="inlineStr">
        <is>
          <t>Programada</t>
        </is>
      </c>
      <c r="O51" s="36">
        <f>COUNTIF('Operações'!$X$2:$X$101,N51)</f>
        <v/>
      </c>
    </row>
    <row r="52">
      <c r="B52">
        <f>""</f>
        <v/>
      </c>
      <c r="N52" s="29" t="inlineStr">
        <is>
          <t>Em trânsito</t>
        </is>
      </c>
      <c r="O52" s="38">
        <f>COUNTIF('Operações'!$X$2:$X$101,N52)</f>
        <v/>
      </c>
    </row>
    <row r="53">
      <c r="B53">
        <f>""</f>
        <v/>
      </c>
      <c r="N53" s="27" t="inlineStr">
        <is>
          <t>Entregue</t>
        </is>
      </c>
      <c r="O53" s="36">
        <f>COUNTIF('Operações'!$X$2:$X$101,N53)</f>
        <v/>
      </c>
    </row>
    <row r="54">
      <c r="B54">
        <f>""</f>
        <v/>
      </c>
      <c r="N54" s="29" t="inlineStr">
        <is>
          <t>Atrasada</t>
        </is>
      </c>
      <c r="O54" s="38">
        <f>COUNTIF('Operações'!$X$2:$X$101,N54)</f>
        <v/>
      </c>
    </row>
    <row r="55">
      <c r="B55">
        <f>""</f>
        <v/>
      </c>
      <c r="N55" s="27" t="inlineStr">
        <is>
          <t>Cancelada</t>
        </is>
      </c>
      <c r="O55" s="36">
        <f>COUNTIF('Operações'!$X$2:$X$101,N55)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  <c r="N58" s="26" t="inlineStr">
        <is>
          <t>Cliente</t>
        </is>
      </c>
      <c r="O58" s="26" t="inlineStr">
        <is>
          <t>Margem</t>
        </is>
      </c>
    </row>
    <row r="59">
      <c r="B59">
        <f>""</f>
        <v/>
      </c>
      <c r="N59" s="27" t="inlineStr">
        <is>
          <t>Comercial Horizonte Ltda</t>
        </is>
      </c>
      <c r="O59" s="43">
        <f>SUMIF('Operações'!$F$2:$F$101,N59,'Operações'!$T$2:$T$101)</f>
        <v/>
      </c>
    </row>
    <row r="60">
      <c r="B60">
        <f>""</f>
        <v/>
      </c>
      <c r="N60" s="29" t="inlineStr">
        <is>
          <t>Distribuidora Paulista Ltda</t>
        </is>
      </c>
      <c r="O60" s="44">
        <f>SUMIF('Operações'!$F$2:$F$101,N60,'Operações'!$T$2:$T$101)</f>
        <v/>
      </c>
    </row>
    <row r="61">
      <c r="B61">
        <f>""</f>
        <v/>
      </c>
      <c r="N61" s="27" t="inlineStr">
        <is>
          <t>Indústria Carioca S.A.</t>
        </is>
      </c>
      <c r="O61" s="43">
        <f>SUMIF('Operações'!$F$2:$F$101,N61,'Operações'!$T$2:$T$101)</f>
        <v/>
      </c>
    </row>
    <row r="62">
      <c r="B62">
        <f>""</f>
        <v/>
      </c>
      <c r="N62" s="29" t="inlineStr">
        <is>
          <t>Minas Equipamentos Ltda</t>
        </is>
      </c>
      <c r="O62" s="44">
        <f>SUMIF('Operações'!$F$2:$F$101,N62,'Operações'!$T$2:$T$101)</f>
        <v/>
      </c>
    </row>
    <row r="63">
      <c r="B63">
        <f>""</f>
        <v/>
      </c>
      <c r="N63" s="27" t="inlineStr">
        <is>
          <t>Sul Autopeças Ltda</t>
        </is>
      </c>
      <c r="O63" s="43">
        <f>SUMIF('Operações'!$F$2:$F$101,N63,'Operações'!$T$2:$T$101)</f>
        <v/>
      </c>
    </row>
    <row r="64">
      <c r="B64">
        <f>""</f>
        <v/>
      </c>
      <c r="N64" s="29" t="inlineStr">
        <is>
          <t>Nordeste Alimentos Ltda</t>
        </is>
      </c>
      <c r="O64" s="44">
        <f>SUMIF('Operações'!$F$2:$F$101,N64,'Operações'!$T$2:$T$101)</f>
        <v/>
      </c>
    </row>
    <row r="65">
      <c r="B65">
        <f>""</f>
        <v/>
      </c>
      <c r="N65" s="27" t="inlineStr">
        <is>
          <t>Recife Têxtil Ltda</t>
        </is>
      </c>
      <c r="O65" s="43">
        <f>SUMIF('Operações'!$F$2:$F$101,N65,'Operações'!$T$2:$T$101)</f>
        <v/>
      </c>
    </row>
    <row r="66">
      <c r="B66">
        <f>""</f>
        <v/>
      </c>
      <c r="N66" s="29" t="inlineStr">
        <is>
          <t>Brasil Central Logística Ltda</t>
        </is>
      </c>
      <c r="O66" s="44">
        <f>SUMIF('Operações'!$F$2:$F$101,N66,'Operações'!$T$2:$T$101)</f>
        <v/>
      </c>
    </row>
    <row r="67">
      <c r="B67">
        <f>""</f>
        <v/>
      </c>
      <c r="N67" s="27" t="inlineStr">
        <is>
          <t>Construtora Capital Ltda</t>
        </is>
      </c>
      <c r="O67" s="43">
        <f>SUMIF('Operações'!$F$2:$F$101,N67,'Operações'!$T$2:$T$101)</f>
        <v/>
      </c>
    </row>
    <row r="68">
      <c r="B68">
        <f>""</f>
        <v/>
      </c>
      <c r="N68" s="29" t="inlineStr">
        <is>
          <t>Varejo Nacional Ltda</t>
        </is>
      </c>
      <c r="O68" s="44">
        <f>SUMIF('Operações'!$F$2:$F$101,N68,'Operações'!$T$2:$T$101)</f>
        <v/>
      </c>
    </row>
    <row r="69">
      <c r="B69">
        <f>""</f>
        <v/>
      </c>
      <c r="O69">
        <f>""</f>
        <v/>
      </c>
      <c r="P69">
        <f>""</f>
        <v/>
      </c>
    </row>
    <row r="70">
      <c r="B70">
        <f>""</f>
        <v/>
      </c>
      <c r="O70">
        <f>""</f>
        <v/>
      </c>
      <c r="P70">
        <f>""</f>
        <v/>
      </c>
    </row>
    <row r="71">
      <c r="B71">
        <f>""</f>
        <v/>
      </c>
      <c r="O71">
        <f>""</f>
        <v/>
      </c>
      <c r="P71">
        <f>""</f>
        <v/>
      </c>
    </row>
    <row r="72">
      <c r="B72">
        <f>""</f>
        <v/>
      </c>
      <c r="O72">
        <f>""</f>
        <v/>
      </c>
      <c r="P72">
        <f>""</f>
        <v/>
      </c>
    </row>
    <row r="73">
      <c r="B73">
        <f>""</f>
        <v/>
      </c>
      <c r="O73">
        <f>""</f>
        <v/>
      </c>
      <c r="P73">
        <f>""</f>
        <v/>
      </c>
    </row>
    <row r="74">
      <c r="B74">
        <f>""</f>
        <v/>
      </c>
      <c r="O74">
        <f>""</f>
        <v/>
      </c>
      <c r="P74">
        <f>""</f>
        <v/>
      </c>
    </row>
    <row r="75">
      <c r="B75">
        <f>""</f>
        <v/>
      </c>
      <c r="O75">
        <f>""</f>
        <v/>
      </c>
      <c r="P75">
        <f>""</f>
        <v/>
      </c>
    </row>
    <row r="76">
      <c r="B76">
        <f>""</f>
        <v/>
      </c>
      <c r="O76">
        <f>""</f>
        <v/>
      </c>
      <c r="P76">
        <f>""</f>
        <v/>
      </c>
    </row>
    <row r="77">
      <c r="B77">
        <f>""</f>
        <v/>
      </c>
      <c r="O77">
        <f>""</f>
        <v/>
      </c>
      <c r="P77">
        <f>""</f>
        <v/>
      </c>
    </row>
    <row r="78">
      <c r="B78">
        <f>""</f>
        <v/>
      </c>
      <c r="O78">
        <f>""</f>
        <v/>
      </c>
      <c r="P78">
        <f>""</f>
        <v/>
      </c>
    </row>
    <row r="79">
      <c r="B79">
        <f>""</f>
        <v/>
      </c>
      <c r="O79">
        <f>""</f>
        <v/>
      </c>
      <c r="P79">
        <f>""</f>
        <v/>
      </c>
    </row>
    <row r="80">
      <c r="B80">
        <f>""</f>
        <v/>
      </c>
      <c r="O80">
        <f>""</f>
        <v/>
      </c>
      <c r="P80">
        <f>""</f>
        <v/>
      </c>
    </row>
    <row r="81">
      <c r="B81">
        <f>""</f>
        <v/>
      </c>
      <c r="O81">
        <f>""</f>
        <v/>
      </c>
      <c r="P81">
        <f>""</f>
        <v/>
      </c>
    </row>
    <row r="82">
      <c r="B82">
        <f>""</f>
        <v/>
      </c>
      <c r="O82">
        <f>""</f>
        <v/>
      </c>
      <c r="P82">
        <f>""</f>
        <v/>
      </c>
    </row>
    <row r="83">
      <c r="B83">
        <f>""</f>
        <v/>
      </c>
      <c r="O83">
        <f>""</f>
        <v/>
      </c>
      <c r="P83">
        <f>""</f>
        <v/>
      </c>
    </row>
    <row r="84">
      <c r="B84">
        <f>""</f>
        <v/>
      </c>
      <c r="O84">
        <f>""</f>
        <v/>
      </c>
      <c r="P84">
        <f>""</f>
        <v/>
      </c>
    </row>
    <row r="85">
      <c r="B85">
        <f>""</f>
        <v/>
      </c>
      <c r="O85">
        <f>""</f>
        <v/>
      </c>
      <c r="P85">
        <f>""</f>
        <v/>
      </c>
    </row>
    <row r="86">
      <c r="B86">
        <f>""</f>
        <v/>
      </c>
      <c r="O86">
        <f>""</f>
        <v/>
      </c>
      <c r="P86">
        <f>""</f>
        <v/>
      </c>
    </row>
    <row r="87">
      <c r="B87">
        <f>""</f>
        <v/>
      </c>
      <c r="O87">
        <f>""</f>
        <v/>
      </c>
      <c r="P87">
        <f>""</f>
        <v/>
      </c>
    </row>
    <row r="88">
      <c r="B88">
        <f>""</f>
        <v/>
      </c>
      <c r="O88">
        <f>""</f>
        <v/>
      </c>
      <c r="P88">
        <f>""</f>
        <v/>
      </c>
    </row>
    <row r="89">
      <c r="B89">
        <f>""</f>
        <v/>
      </c>
      <c r="O89">
        <f>""</f>
        <v/>
      </c>
      <c r="P89">
        <f>""</f>
        <v/>
      </c>
    </row>
    <row r="90">
      <c r="B90">
        <f>""</f>
        <v/>
      </c>
      <c r="O90">
        <f>""</f>
        <v/>
      </c>
      <c r="P90">
        <f>""</f>
        <v/>
      </c>
    </row>
    <row r="91">
      <c r="B91">
        <f>""</f>
        <v/>
      </c>
      <c r="O91">
        <f>""</f>
        <v/>
      </c>
      <c r="P91">
        <f>""</f>
        <v/>
      </c>
    </row>
    <row r="92">
      <c r="B92">
        <f>""</f>
        <v/>
      </c>
      <c r="O92">
        <f>""</f>
        <v/>
      </c>
      <c r="P92">
        <f>""</f>
        <v/>
      </c>
    </row>
    <row r="93">
      <c r="B93">
        <f>""</f>
        <v/>
      </c>
      <c r="O93">
        <f>""</f>
        <v/>
      </c>
      <c r="P93">
        <f>""</f>
        <v/>
      </c>
    </row>
    <row r="94">
      <c r="B94">
        <f>""</f>
        <v/>
      </c>
      <c r="O94">
        <f>""</f>
        <v/>
      </c>
      <c r="P94">
        <f>""</f>
        <v/>
      </c>
    </row>
    <row r="95">
      <c r="B95">
        <f>""</f>
        <v/>
      </c>
      <c r="O95">
        <f>""</f>
        <v/>
      </c>
      <c r="P95">
        <f>""</f>
        <v/>
      </c>
    </row>
    <row r="96">
      <c r="B96">
        <f>""</f>
        <v/>
      </c>
      <c r="O96">
        <f>""</f>
        <v/>
      </c>
      <c r="P96">
        <f>""</f>
        <v/>
      </c>
    </row>
    <row r="97">
      <c r="B97">
        <f>""</f>
        <v/>
      </c>
      <c r="O97">
        <f>""</f>
        <v/>
      </c>
      <c r="P97">
        <f>""</f>
        <v/>
      </c>
    </row>
    <row r="98">
      <c r="B98">
        <f>""</f>
        <v/>
      </c>
      <c r="O98">
        <f>""</f>
        <v/>
      </c>
      <c r="P98">
        <f>""</f>
        <v/>
      </c>
    </row>
    <row r="99">
      <c r="B99">
        <f>""</f>
        <v/>
      </c>
      <c r="O99">
        <f>""</f>
        <v/>
      </c>
      <c r="P99">
        <f>""</f>
        <v/>
      </c>
    </row>
    <row r="100">
      <c r="B100">
        <f>""</f>
        <v/>
      </c>
      <c r="O100">
        <f>""</f>
        <v/>
      </c>
      <c r="P100">
        <f>""</f>
        <v/>
      </c>
    </row>
    <row r="101">
      <c r="B101">
        <f>""</f>
        <v/>
      </c>
      <c r="O101">
        <f>""</f>
        <v/>
      </c>
      <c r="P101">
        <f>""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5" max="5"/>
    <col width="22" customWidth="1" min="7" max="7"/>
    <col width="22" customWidth="1" min="9" max="9"/>
    <col width="34" customWidth="1" min="11" max="11"/>
  </cols>
  <sheetData>
    <row r="1">
      <c r="A1" s="26" t="inlineStr">
        <is>
          <t>Tipo de veículo</t>
        </is>
      </c>
      <c r="B1" s="26" t="inlineStr">
        <is>
          <t>Categoria</t>
        </is>
      </c>
      <c r="C1" s="26" t="inlineStr">
        <is>
          <t>Capacidade (kg)</t>
        </is>
      </c>
      <c r="E1" s="26" t="inlineStr">
        <is>
          <t>Status</t>
        </is>
      </c>
      <c r="G1" s="26" t="inlineStr">
        <is>
          <t>Cidades</t>
        </is>
      </c>
      <c r="I1" s="26" t="inlineStr">
        <is>
          <t>Motoristas</t>
        </is>
      </c>
      <c r="K1" s="26" t="inlineStr">
        <is>
          <t>Clientes</t>
        </is>
      </c>
    </row>
    <row r="2">
      <c r="A2" s="27" t="inlineStr">
        <is>
          <t>VUC</t>
        </is>
      </c>
      <c r="B2" s="27" t="inlineStr">
        <is>
          <t>Urbano</t>
        </is>
      </c>
      <c r="C2" s="36" t="n">
        <v>3000</v>
      </c>
      <c r="E2" s="27" t="inlineStr">
        <is>
          <t>Programada</t>
        </is>
      </c>
      <c r="G2" s="27" t="inlineStr">
        <is>
          <t>São Paulo</t>
        </is>
      </c>
      <c r="I2" s="27" t="inlineStr">
        <is>
          <t>João Silva</t>
        </is>
      </c>
      <c r="K2" s="27" t="inlineStr">
        <is>
          <t>Comercial Horizonte Ltda</t>
        </is>
      </c>
    </row>
    <row r="3">
      <c r="A3" s="29" t="inlineStr">
        <is>
          <t>Toco</t>
        </is>
      </c>
      <c r="B3" s="29" t="inlineStr">
        <is>
          <t>Regional</t>
        </is>
      </c>
      <c r="C3" s="38" t="n">
        <v>6000</v>
      </c>
      <c r="E3" s="29" t="inlineStr">
        <is>
          <t>Em trânsito</t>
        </is>
      </c>
      <c r="G3" s="29" t="inlineStr">
        <is>
          <t>Campinas</t>
        </is>
      </c>
      <c r="I3" s="29" t="inlineStr">
        <is>
          <t>Maria Oliveira</t>
        </is>
      </c>
      <c r="K3" s="29" t="inlineStr">
        <is>
          <t>Distribuidora Paulista Ltda</t>
        </is>
      </c>
    </row>
    <row r="4">
      <c r="A4" s="27" t="inlineStr">
        <is>
          <t>Truck</t>
        </is>
      </c>
      <c r="B4" s="27" t="inlineStr">
        <is>
          <t>Regional</t>
        </is>
      </c>
      <c r="C4" s="36" t="n">
        <v>12000</v>
      </c>
      <c r="E4" s="27" t="inlineStr">
        <is>
          <t>Entregue</t>
        </is>
      </c>
      <c r="G4" s="27" t="inlineStr">
        <is>
          <t>Rio de Janeiro</t>
        </is>
      </c>
      <c r="I4" s="27" t="inlineStr">
        <is>
          <t>Pedro Santos</t>
        </is>
      </c>
      <c r="K4" s="27" t="inlineStr">
        <is>
          <t>Indústria Carioca S.A.</t>
        </is>
      </c>
    </row>
    <row r="5">
      <c r="A5" s="29" t="inlineStr">
        <is>
          <t>Carreta</t>
        </is>
      </c>
      <c r="B5" s="29" t="inlineStr">
        <is>
          <t>Interestadual</t>
        </is>
      </c>
      <c r="C5" s="38" t="n">
        <v>28000</v>
      </c>
      <c r="E5" s="29" t="inlineStr">
        <is>
          <t>Atrasada</t>
        </is>
      </c>
      <c r="G5" s="29" t="inlineStr">
        <is>
          <t>Belo Horizonte</t>
        </is>
      </c>
      <c r="I5" s="29" t="inlineStr">
        <is>
          <t>Ana Souza</t>
        </is>
      </c>
      <c r="K5" s="29" t="inlineStr">
        <is>
          <t>Minas Equipamentos Ltda</t>
        </is>
      </c>
    </row>
    <row r="6">
      <c r="A6" s="27" t="inlineStr">
        <is>
          <t>Fiorino</t>
        </is>
      </c>
      <c r="B6" s="27" t="inlineStr">
        <is>
          <t>Urbano</t>
        </is>
      </c>
      <c r="C6" s="36" t="n">
        <v>800</v>
      </c>
      <c r="E6" s="27" t="inlineStr">
        <is>
          <t>Cancelada</t>
        </is>
      </c>
      <c r="G6" s="27" t="inlineStr">
        <is>
          <t>Curitiba</t>
        </is>
      </c>
      <c r="I6" s="27" t="inlineStr">
        <is>
          <t>Carlos Pereira</t>
        </is>
      </c>
      <c r="K6" s="27" t="inlineStr">
        <is>
          <t>Sul Autopeças Ltda</t>
        </is>
      </c>
    </row>
    <row r="7">
      <c r="G7" s="29" t="inlineStr">
        <is>
          <t>Porto Alegre</t>
        </is>
      </c>
      <c r="K7" s="29" t="inlineStr">
        <is>
          <t>Nordeste Alimentos Ltda</t>
        </is>
      </c>
    </row>
    <row r="8">
      <c r="G8" s="27" t="inlineStr">
        <is>
          <t>Salvador</t>
        </is>
      </c>
      <c r="K8" s="27" t="inlineStr">
        <is>
          <t>Recife Têxtil Ltda</t>
        </is>
      </c>
    </row>
    <row r="9">
      <c r="G9" s="29" t="inlineStr">
        <is>
          <t>Recife</t>
        </is>
      </c>
      <c r="K9" s="29" t="inlineStr">
        <is>
          <t>Brasil Central Logística Ltda</t>
        </is>
      </c>
    </row>
    <row r="10">
      <c r="G10" s="27" t="inlineStr">
        <is>
          <t>Brasília</t>
        </is>
      </c>
      <c r="K10" s="27" t="inlineStr">
        <is>
          <t>Construtora Capital Ltda</t>
        </is>
      </c>
    </row>
    <row r="11">
      <c r="K11" s="29" t="inlineStr">
        <is>
          <t>Varejo Nacional Ltda</t>
        </is>
      </c>
    </row>
  </sheetData>
  <autoFilter ref="A1:K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28" customHeight="1">
      <c r="A1" s="16" t="inlineStr">
        <is>
          <t>Guia rápido | Operação segura e sem retrabalho</t>
        </is>
      </c>
    </row>
    <row r="2"/>
    <row r="3">
      <c r="A3" s="26" t="inlineStr">
        <is>
          <t>Etapa</t>
        </is>
      </c>
      <c r="B3" s="26" t="inlineStr">
        <is>
          <t>Como agir</t>
        </is>
      </c>
    </row>
    <row r="4" ht="38" customHeight="1">
      <c r="A4" s="31" t="inlineStr">
        <is>
          <t>Cadastre uma viagem</t>
        </is>
      </c>
      <c r="B4" s="32" t="inlineStr">
        <is>
          <t>Na planilha Operações, use uma linha livre a partir da linha 12. Preencha ID, datas, NF-e, cliente, rota, motorista, veículo, placa, peso, valores de mercadoria, frete e custos.</t>
        </is>
      </c>
    </row>
    <row r="5" ht="38" customHeight="1">
      <c r="A5" s="31" t="inlineStr">
        <is>
          <t>Campos manuais</t>
        </is>
      </c>
      <c r="B5" s="32" t="inlineStr">
        <is>
          <t>Preencha as células amarelas. Origem, destino, motorista, tipo de veículo, cliente e status possuem listas para acelerar o lançamento e reduzir divergências.</t>
        </is>
      </c>
    </row>
    <row r="6" ht="38" customHeight="1">
      <c r="A6" s="31" t="inlineStr">
        <is>
          <t>Campos calculados</t>
        </is>
      </c>
      <c r="B6" s="32" t="inlineStr">
        <is>
          <t>Custo total, margem, margem percentual, capacidade do veículo, ocupação e entrega no prazo são calculados automaticamente. Não sobrescreva as células dessas colunas.</t>
        </is>
      </c>
    </row>
    <row r="7" ht="38" customHeight="1">
      <c r="A7" s="31" t="inlineStr">
        <is>
          <t>Atualize o status</t>
        </is>
      </c>
      <c r="B7" s="32" t="inlineStr">
        <is>
          <t>Troque o status conforme a operação evolui: Programada, Em trânsito, Entregue, Atrasada ou Cancelada. Ao concluir, informe a data efetiva de entrega.</t>
        </is>
      </c>
    </row>
    <row r="8" ht="38" customHeight="1">
      <c r="A8" s="31" t="inlineStr">
        <is>
          <t>Leia a margem</t>
        </is>
      </c>
      <c r="B8" s="32" t="inlineStr">
        <is>
          <t>Margem é o frete contratado menos o custo total. Margens negativas aparecem em vermelho e indicam que a viagem precisa de revisão comercial ou operacional.</t>
        </is>
      </c>
    </row>
    <row r="9" ht="38" customHeight="1">
      <c r="A9" s="31" t="inlineStr">
        <is>
          <t>Acompanhe a ocupação</t>
        </is>
      </c>
      <c r="B9" s="32" t="inlineStr">
        <is>
          <t>Ocupação compara o peso da carga com a capacidade cadastrada para o veículo. Use esse indicador para evitar espaço ocioso e reduzir riscos de sobrecarga.</t>
        </is>
      </c>
    </row>
    <row r="10" ht="38" customHeight="1">
      <c r="A10" s="31" t="inlineStr">
        <is>
          <t>Controle a pontualidade</t>
        </is>
      </c>
      <c r="B10" s="32" t="inlineStr">
        <is>
          <t>Quando uma viagem está Entregue, a planilha compara a data efetiva com a data prevista. Sim indica entrega no prazo; Não aponta atraso; Pendente exige atualização.</t>
        </is>
      </c>
    </row>
    <row r="11" ht="38" customHeight="1">
      <c r="A11" s="31" t="inlineStr">
        <is>
          <t>Use o Dashboard</t>
        </is>
      </c>
      <c r="B11" s="32" t="inlineStr">
        <is>
          <t>Consulte os indicadores, digite um ID de viagem na área de consulta e acompanhe os gráficos de destino, status, margem e frete por data de coleta.</t>
        </is>
      </c>
    </row>
    <row r="12" ht="38" customHeight="1">
      <c r="A12" s="31" t="inlineStr">
        <is>
          <t>Atualize cadastros</t>
        </is>
      </c>
      <c r="B12" s="32" t="inlineStr">
        <is>
          <t>A planilha Tabelas concentra veículos, capacidades, status, cidades, motoristas e clientes. Atualize essas listas antes de usar novas opções na operação.</t>
        </is>
      </c>
    </row>
    <row r="13" ht="38" customHeight="1">
      <c r="A13" s="31" t="inlineStr">
        <is>
          <t>LGPD e ANPD</t>
        </is>
      </c>
      <c r="B13" s="32" t="inlineStr">
        <is>
          <t>Preserve dados de clientes e documentos fiscais. Compartilhe o arquivo apenas com pessoas autorizadas, evite exportações desnecessárias e mantenha os dados pelo tempo estritamente necessário.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2026-08-28T00:10:22Z</dcterms:created>
  <dcterms:modified xmlns:dcterms="http://purl.org/dc/terms/" xmlns:xsi="http://www.w3.org/2001/XMLSchema-instance" xsi:type="dcterms:W3CDTF">2026-08-28T00:10:22Z</dcterms:modified>
</cp:coreProperties>
</file>