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âmetros" sheetId="1" state="visible" r:id="rId1"/>
    <sheet xmlns:r="http://schemas.openxmlformats.org/officeDocument/2006/relationships" name="Incident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1" hidden="1">'Incidentes'!$A$2:$V$12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R$&quot; #.##0,00"/>
    <numFmt numFmtId="165" formatCode="0,0%"/>
    <numFmt numFmtId="166" formatCode="DD/MM/YYYY"/>
    <numFmt numFmtId="167" formatCode="0,0"/>
  </numFmts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0"/>
    </font>
    <font>
      <b val="1"/>
      <color rgb="00334155"/>
      <sz val="11"/>
    </font>
    <font>
      <i val="1"/>
      <color rgb="00334155"/>
      <sz val="10"/>
    </font>
    <font>
      <b val="1"/>
      <color rgb="00FFFFFF"/>
    </font>
    <font>
      <b val="1"/>
      <color rgb="00EA580C"/>
      <sz val="12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A580C"/>
      </patternFill>
    </fill>
    <fill>
      <patternFill patternType="solid">
        <fgColor rgb="00FFF7ED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pivotButton="0" quotePrefix="0" xfId="0"/>
    <xf numFmtId="164" fontId="0" fillId="5" borderId="1" applyAlignment="1" pivotButton="0" quotePrefix="0" xfId="0">
      <alignment horizontal="center" vertical="center" wrapText="1"/>
    </xf>
    <xf numFmtId="0" fontId="3" fillId="6" borderId="1" pivotButton="0" quotePrefix="0" xfId="0"/>
    <xf numFmtId="1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167" fontId="0" fillId="5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left" vertical="center" wrapText="1"/>
    </xf>
    <xf numFmtId="164" fontId="0" fillId="6" borderId="1" applyAlignment="1" pivotButton="0" quotePrefix="0" xfId="0">
      <alignment horizontal="center" vertical="center" wrapText="1"/>
    </xf>
    <xf numFmtId="0" fontId="5" fillId="2" borderId="1" pivotButton="0" quotePrefix="0" xfId="0"/>
    <xf numFmtId="167" fontId="5" fillId="2" borderId="1" applyAlignment="1" pivotButton="0" quotePrefix="0" xfId="0">
      <alignment horizontal="center" vertical="center" wrapText="1"/>
    </xf>
    <xf numFmtId="164" fontId="5" fillId="2" borderId="1" applyAlignment="1" pivotButton="0" quotePrefix="0" xfId="0">
      <alignment horizontal="center" vertical="center" wrapText="1"/>
    </xf>
    <xf numFmtId="0" fontId="1" fillId="7" borderId="0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" fontId="6" fillId="8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165" fontId="6" fillId="8" borderId="1" applyAlignment="1" pivotButton="0" quotePrefix="0" xfId="0">
      <alignment horizontal="center" vertical="center" wrapText="1"/>
    </xf>
    <xf numFmtId="164" fontId="6" fillId="8" borderId="1" applyAlignment="1" pivotButton="0" quotePrefix="0" xfId="0">
      <alignment horizontal="center" vertical="center" wrapText="1"/>
    </xf>
    <xf numFmtId="167" fontId="6" fillId="8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3" fillId="6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7" fontId="0" fillId="5" borderId="1" applyAlignment="1" pivotButton="0" quotePrefix="0" xfId="0">
      <alignment horizontal="center" vertical="center" wrapText="1"/>
    </xf>
    <xf numFmtId="167" fontId="5" fillId="2" borderId="1" applyAlignment="1" pivotButton="0" quotePrefix="0" xfId="0">
      <alignment horizontal="center" vertical="center" wrapText="1"/>
    </xf>
    <xf numFmtId="167" fontId="6" fillId="8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Incidentes por Cidade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EA580C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'Dashboard'!$B$13:$B$22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'Dashboard'!E12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'Dashboard'!$D$13:$D$16</f>
            </numRef>
          </cat>
          <val>
            <numRef>
              <f>'Dashboard'!$E$13:$E$16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Principais Causas Prováveis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'Dashboard'!H12</f>
            </strRef>
          </tx>
          <spPr>
            <a:solidFill xmlns:a="http://schemas.openxmlformats.org/drawingml/2006/main">
              <a:srgbClr val="334155"/>
            </a:solidFill>
            <a:ln xmlns:a="http://schemas.openxmlformats.org/drawingml/2006/main">
              <a:prstDash val="solid"/>
            </a:ln>
          </spPr>
          <cat>
            <numRef>
              <f>'Dashboard'!$G$13:$G$20</f>
            </numRef>
          </cat>
          <val>
            <numRef>
              <f>'Dashboard'!$H$13:$H$20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Incidentes Abertos por Mês (2026)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'Dashboard'!B26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'Dashboard'!$A$27:$A$33</f>
            </numRef>
          </cat>
          <val>
            <numRef>
              <f>'Dashboard'!$B$27:$B$33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0</col>
      <colOff>0</colOff>
      <row>35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35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52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7</col>
      <colOff>0</colOff>
      <row>52</row>
      <rowOff>0</rowOff>
    </from>
    <ext cx="5040000" cy="288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>
      <c r="A1" s="1" t="inlineStr">
        <is>
          <t>Parâmetros de TI — Travando Muito</t>
        </is>
      </c>
    </row>
    <row r="2">
      <c r="A2" s="2" t="inlineStr">
        <is>
          <t>Parâmetro</t>
        </is>
      </c>
      <c r="B2" s="2" t="inlineStr">
        <is>
          <t>Valor</t>
        </is>
      </c>
    </row>
    <row r="3">
      <c r="A3" s="3" t="inlineStr">
        <is>
          <t>Valor hora TI</t>
        </is>
      </c>
      <c r="B3" s="4" t="n">
        <v>95</v>
      </c>
    </row>
    <row r="4">
      <c r="A4" s="5" t="inlineStr">
        <is>
          <t>SLA prioridade Baixa (horas)</t>
        </is>
      </c>
      <c r="B4" s="6" t="n">
        <v>72</v>
      </c>
    </row>
    <row r="5">
      <c r="A5" s="3" t="inlineStr">
        <is>
          <t>SLA prioridade Média (horas)</t>
        </is>
      </c>
      <c r="B5" s="6" t="n">
        <v>48</v>
      </c>
    </row>
    <row r="6">
      <c r="A6" s="5" t="inlineStr">
        <is>
          <t>SLA prioridade Alta (horas)</t>
        </is>
      </c>
      <c r="B6" s="6" t="n">
        <v>24</v>
      </c>
    </row>
    <row r="7">
      <c r="A7" s="3" t="inlineStr">
        <is>
          <t>SLA prioridade Crítica (horas)</t>
        </is>
      </c>
      <c r="B7" s="6" t="n">
        <v>8</v>
      </c>
    </row>
    <row r="8">
      <c r="A8" s="5" t="inlineStr">
        <is>
          <t>Limite alerta uso de disco</t>
        </is>
      </c>
      <c r="B8" s="7" t="n">
        <v>0.85</v>
      </c>
    </row>
    <row r="9">
      <c r="A9" s="3" t="inlineStr">
        <is>
          <t>Limite alerta inicialização (min)</t>
        </is>
      </c>
      <c r="B9" s="6" t="n">
        <v>5</v>
      </c>
    </row>
    <row r="10"/>
    <row r="11">
      <c r="A11" s="8" t="inlineStr">
        <is>
          <t>Observação: atualize estes parâmetros periodicamente conforme a política interna e o orçamento de TI da empresa.</t>
        </is>
      </c>
    </row>
  </sheetData>
  <mergeCells count="2">
    <mergeCell ref="A1:B1"/>
    <mergeCell ref="A11:B1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8" customWidth="1" min="3" max="3"/>
    <col width="16" customWidth="1" min="4" max="4"/>
    <col width="14" customWidth="1" min="5" max="5"/>
    <col width="26" customWidth="1" min="6" max="6"/>
    <col width="16" customWidth="1" min="7" max="7"/>
    <col width="32" customWidth="1" min="8" max="8"/>
    <col width="12" customWidth="1" min="9" max="9"/>
    <col width="16" customWidth="1" min="10" max="10"/>
    <col width="16" customWidth="1" min="11" max="11"/>
    <col width="28" customWidth="1" min="12" max="12"/>
    <col width="14" customWidth="1" min="13" max="13"/>
    <col width="14" customWidth="1" min="14" max="14"/>
    <col width="16" customWidth="1" min="15" max="15"/>
    <col width="14" customWidth="1" min="16" max="16"/>
    <col width="14" customWidth="1" min="17" max="17"/>
    <col width="12" customWidth="1" min="18" max="18"/>
    <col width="16" customWidth="1" min="19" max="19"/>
    <col width="12" customWidth="1" min="20" max="20"/>
    <col width="14" customWidth="1" min="21" max="21"/>
    <col width="44" customWidth="1" min="22" max="22"/>
  </cols>
  <sheetData>
    <row r="1" ht="26" customHeight="1">
      <c r="A1" s="9" t="inlineStr">
        <is>
          <t>Travando Muito — Controle de Incidentes de TI (2026)</t>
        </is>
      </c>
    </row>
    <row r="2" ht="34" customHeight="1">
      <c r="A2" s="2" t="inlineStr">
        <is>
          <t>ID do Incidente</t>
        </is>
      </c>
      <c r="B2" s="2" t="inlineStr">
        <is>
          <t>Data de Abertura</t>
        </is>
      </c>
      <c r="C2" s="2" t="inlineStr">
        <is>
          <t>Colaborador</t>
        </is>
      </c>
      <c r="D2" s="2" t="inlineStr">
        <is>
          <t>Cidade</t>
        </is>
      </c>
      <c r="E2" s="2" t="inlineStr">
        <is>
          <t>Setor</t>
        </is>
      </c>
      <c r="F2" s="2" t="inlineStr">
        <is>
          <t>Equipamento</t>
        </is>
      </c>
      <c r="G2" s="2" t="inlineStr">
        <is>
          <t>Sistema Operacional</t>
        </is>
      </c>
      <c r="H2" s="2" t="inlineStr">
        <is>
          <t>Sintoma Principal</t>
        </is>
      </c>
      <c r="I2" s="2" t="inlineStr">
        <is>
          <t>Prioridade</t>
        </is>
      </c>
      <c r="J2" s="2" t="inlineStr">
        <is>
          <t>Status</t>
        </is>
      </c>
      <c r="K2" s="2" t="inlineStr">
        <is>
          <t>Responsável TI</t>
        </is>
      </c>
      <c r="L2" s="2" t="inlineStr">
        <is>
          <t>Causa Provável</t>
        </is>
      </c>
      <c r="M2" s="2" t="inlineStr">
        <is>
          <t>Memória RAM (GB)</t>
        </is>
      </c>
      <c r="N2" s="2" t="inlineStr">
        <is>
          <t>Uso de Disco (%)</t>
        </is>
      </c>
      <c r="O2" s="2" t="inlineStr">
        <is>
          <t>Tempo de Inicialização (min)</t>
        </is>
      </c>
      <c r="P2" s="2" t="inlineStr">
        <is>
          <t>Última Manutenção</t>
        </is>
      </c>
      <c r="Q2" s="2" t="inlineStr">
        <is>
          <t>Data de Resolução</t>
        </is>
      </c>
      <c r="R2" s="2" t="inlineStr">
        <is>
          <t>Horas Gastas</t>
        </is>
      </c>
      <c r="S2" s="2" t="inlineStr">
        <is>
          <t>Custo Estimado (R$)</t>
        </is>
      </c>
      <c r="T2" s="2" t="inlineStr">
        <is>
          <t>SLA (horas)</t>
        </is>
      </c>
      <c r="U2" s="2" t="inlineStr">
        <is>
          <t>Dentro do SLA?</t>
        </is>
      </c>
      <c r="V2" s="2" t="inlineStr">
        <is>
          <t>Observações</t>
        </is>
      </c>
    </row>
    <row r="3">
      <c r="A3" s="10" t="inlineStr">
        <is>
          <t>INC-001</t>
        </is>
      </c>
      <c r="B3" s="34" t="n">
        <v>46027</v>
      </c>
      <c r="C3" s="12" t="inlineStr">
        <is>
          <t>João Silva</t>
        </is>
      </c>
      <c r="D3" s="12" t="inlineStr">
        <is>
          <t>São Paulo</t>
        </is>
      </c>
      <c r="E3" s="12" t="inlineStr">
        <is>
          <t>Financeiro</t>
        </is>
      </c>
      <c r="F3" s="12" t="inlineStr">
        <is>
          <t>Desktop Dell OptiPlex 7010</t>
        </is>
      </c>
      <c r="G3" s="10" t="inlineStr">
        <is>
          <t>Windows 10</t>
        </is>
      </c>
      <c r="H3" s="12" t="inlineStr">
        <is>
          <t>Travamento durante videoconferência</t>
        </is>
      </c>
      <c r="I3" s="13" t="inlineStr">
        <is>
          <t>Alta</t>
        </is>
      </c>
      <c r="J3" s="13" t="inlineStr">
        <is>
          <t>Resolvido</t>
        </is>
      </c>
      <c r="K3" s="12" t="inlineStr">
        <is>
          <t>Marcos Vieira</t>
        </is>
      </c>
      <c r="L3" s="12" t="inlineStr">
        <is>
          <t>Memória RAM insuficiente</t>
        </is>
      </c>
      <c r="M3" s="13" t="n">
        <v>4</v>
      </c>
      <c r="N3" s="7" t="n">
        <v>0.72</v>
      </c>
      <c r="O3" s="35" t="n">
        <v>4.5</v>
      </c>
      <c r="P3" s="34" t="n">
        <v>45971</v>
      </c>
      <c r="Q3" s="34" t="n">
        <v>46029</v>
      </c>
      <c r="R3" s="13" t="n">
        <v>6</v>
      </c>
      <c r="S3" s="15">
        <f>IFERROR(R3*VLOOKUP("Valor hora TI",Parâmetros!A:B,2,FALSE),0)</f>
        <v/>
      </c>
      <c r="T3" s="10" t="n">
        <v>24</v>
      </c>
      <c r="U3" s="10">
        <f>IF(J3="Resolvido",IF((Q3-B3)*24&lt;=T3,"Sim","Não"),"Em andamento")</f>
        <v/>
      </c>
      <c r="V3" s="12" t="inlineStr">
        <is>
          <t>Upgrade de RAM para 16 GB resolveu o travamento.</t>
        </is>
      </c>
    </row>
    <row r="4">
      <c r="A4" s="16" t="inlineStr">
        <is>
          <t>INC-002</t>
        </is>
      </c>
      <c r="B4" s="34" t="n">
        <v>46056</v>
      </c>
      <c r="C4" s="17" t="inlineStr">
        <is>
          <t>Maria Oliveira</t>
        </is>
      </c>
      <c r="D4" s="17" t="inlineStr">
        <is>
          <t>Rio de Janeiro</t>
        </is>
      </c>
      <c r="E4" s="17" t="inlineStr">
        <is>
          <t>Marketing</t>
        </is>
      </c>
      <c r="F4" s="17" t="inlineStr">
        <is>
          <t>Notebook Lenovo ThinkPad E14</t>
        </is>
      </c>
      <c r="G4" s="16" t="inlineStr">
        <is>
          <t>Windows 11</t>
        </is>
      </c>
      <c r="H4" s="17" t="inlineStr">
        <is>
          <t>Lentidão geral e travamentos</t>
        </is>
      </c>
      <c r="I4" s="13" t="inlineStr">
        <is>
          <t>Média</t>
        </is>
      </c>
      <c r="J4" s="13" t="inlineStr">
        <is>
          <t>Resolvido</t>
        </is>
      </c>
      <c r="K4" s="17" t="inlineStr">
        <is>
          <t>Paula Nunes</t>
        </is>
      </c>
      <c r="L4" s="17" t="inlineStr">
        <is>
          <t>Disco com uso elevado</t>
        </is>
      </c>
      <c r="M4" s="13" t="n">
        <v>8</v>
      </c>
      <c r="N4" s="7" t="n">
        <v>0.93</v>
      </c>
      <c r="O4" s="35" t="n">
        <v>7.2</v>
      </c>
      <c r="P4" s="34" t="n">
        <v>45922</v>
      </c>
      <c r="Q4" s="34" t="n">
        <v>46058</v>
      </c>
      <c r="R4" s="13" t="n">
        <v>4</v>
      </c>
      <c r="S4" s="18">
        <f>IFERROR(R4*VLOOKUP("Valor hora TI",Parâmetros!A:B,2,FALSE),0)</f>
        <v/>
      </c>
      <c r="T4" s="16" t="n">
        <v>48</v>
      </c>
      <c r="U4" s="16">
        <f>IF(J4="Resolvido",IF((Q4-B4)*24&lt;=T4,"Sim","Não"),"Em andamento")</f>
        <v/>
      </c>
      <c r="V4" s="17" t="inlineStr">
        <is>
          <t>Limpeza de disco e desfragmentação concluídas.</t>
        </is>
      </c>
    </row>
    <row r="5">
      <c r="A5" s="10" t="inlineStr">
        <is>
          <t>INC-003</t>
        </is>
      </c>
      <c r="B5" s="34" t="n">
        <v>46071</v>
      </c>
      <c r="C5" s="12" t="inlineStr">
        <is>
          <t>Pedro Santos</t>
        </is>
      </c>
      <c r="D5" s="12" t="inlineStr">
        <is>
          <t>Belo Horizonte</t>
        </is>
      </c>
      <c r="E5" s="12" t="inlineStr">
        <is>
          <t>Vendas</t>
        </is>
      </c>
      <c r="F5" s="12" t="inlineStr">
        <is>
          <t>Desktop Positivo Master</t>
        </is>
      </c>
      <c r="G5" s="10" t="inlineStr">
        <is>
          <t>Windows 10</t>
        </is>
      </c>
      <c r="H5" s="12" t="inlineStr">
        <is>
          <t>PC trava ao abrir vários programas</t>
        </is>
      </c>
      <c r="I5" s="13" t="inlineStr">
        <is>
          <t>Alta</t>
        </is>
      </c>
      <c r="J5" s="13" t="inlineStr">
        <is>
          <t>Resolvido</t>
        </is>
      </c>
      <c r="K5" s="12" t="inlineStr">
        <is>
          <t>Marcos Vieira</t>
        </is>
      </c>
      <c r="L5" s="12" t="inlineStr">
        <is>
          <t>Memória RAM insuficiente</t>
        </is>
      </c>
      <c r="M5" s="13" t="n">
        <v>4</v>
      </c>
      <c r="N5" s="7" t="n">
        <v>0.65</v>
      </c>
      <c r="O5" s="35" t="n">
        <v>5.8</v>
      </c>
      <c r="P5" s="34" t="n">
        <v>45992</v>
      </c>
      <c r="Q5" s="34" t="n">
        <v>46072</v>
      </c>
      <c r="R5" s="13" t="n">
        <v>5</v>
      </c>
      <c r="S5" s="15">
        <f>IFERROR(R5*VLOOKUP("Valor hora TI",Parâmetros!A:B,2,FALSE),0)</f>
        <v/>
      </c>
      <c r="T5" s="10" t="n">
        <v>24</v>
      </c>
      <c r="U5" s="10">
        <f>IF(J5="Resolvido",IF((Q5-B5)*24&lt;=T5,"Sim","Não"),"Em andamento")</f>
        <v/>
      </c>
      <c r="V5" s="12" t="inlineStr">
        <is>
          <t>Expansão de memória agendada para o próximo ciclo.</t>
        </is>
      </c>
    </row>
    <row r="6">
      <c r="A6" s="16" t="inlineStr">
        <is>
          <t>INC-004</t>
        </is>
      </c>
      <c r="B6" s="34" t="n">
        <v>46090</v>
      </c>
      <c r="C6" s="17" t="inlineStr">
        <is>
          <t>Ana Souza</t>
        </is>
      </c>
      <c r="D6" s="17" t="inlineStr">
        <is>
          <t>Curitiba</t>
        </is>
      </c>
      <c r="E6" s="17" t="inlineStr">
        <is>
          <t>RH</t>
        </is>
      </c>
      <c r="F6" s="17" t="inlineStr">
        <is>
          <t>Notebook Dell Latitude 3420</t>
        </is>
      </c>
      <c r="G6" s="16" t="inlineStr">
        <is>
          <t>Windows 11</t>
        </is>
      </c>
      <c r="H6" s="17" t="inlineStr">
        <is>
          <t>Reinicializações lentas e travadas</t>
        </is>
      </c>
      <c r="I6" s="13" t="inlineStr">
        <is>
          <t>Média</t>
        </is>
      </c>
      <c r="J6" s="13" t="inlineStr">
        <is>
          <t>Resolvido</t>
        </is>
      </c>
      <c r="K6" s="17" t="inlineStr">
        <is>
          <t>Paula Nunes</t>
        </is>
      </c>
      <c r="L6" s="17" t="inlineStr">
        <is>
          <t>Atualização do Windows pendente</t>
        </is>
      </c>
      <c r="M6" s="13" t="n">
        <v>16</v>
      </c>
      <c r="N6" s="7" t="n">
        <v>0.55</v>
      </c>
      <c r="O6" s="35" t="n">
        <v>3.1</v>
      </c>
      <c r="P6" s="34" t="n">
        <v>46037</v>
      </c>
      <c r="Q6" s="34" t="n">
        <v>46091</v>
      </c>
      <c r="R6" s="13" t="n">
        <v>2</v>
      </c>
      <c r="S6" s="18">
        <f>IFERROR(R6*VLOOKUP("Valor hora TI",Parâmetros!A:B,2,FALSE),0)</f>
        <v/>
      </c>
      <c r="T6" s="16" t="n">
        <v>48</v>
      </c>
      <c r="U6" s="16">
        <f>IF(J6="Resolvido",IF((Q6-B6)*24&lt;=T6,"Sim","Não"),"Em andamento")</f>
        <v/>
      </c>
      <c r="V6" s="17" t="inlineStr">
        <is>
          <t>Atualizações pendentes instaladas com sucesso.</t>
        </is>
      </c>
    </row>
    <row r="7">
      <c r="A7" s="10" t="inlineStr">
        <is>
          <t>INC-005</t>
        </is>
      </c>
      <c r="B7" s="34" t="n">
        <v>46114</v>
      </c>
      <c r="C7" s="12" t="inlineStr">
        <is>
          <t>Carlos Pereira</t>
        </is>
      </c>
      <c r="D7" s="12" t="inlineStr">
        <is>
          <t>Porto Alegre</t>
        </is>
      </c>
      <c r="E7" s="12" t="inlineStr">
        <is>
          <t>Engenharia</t>
        </is>
      </c>
      <c r="F7" s="12" t="inlineStr">
        <is>
          <t>Workstation HP Z2</t>
        </is>
      </c>
      <c r="G7" s="10" t="inlineStr">
        <is>
          <t>Windows 11</t>
        </is>
      </c>
      <c r="H7" s="12" t="inlineStr">
        <is>
          <t>Desligamento por superaquecimento</t>
        </is>
      </c>
      <c r="I7" s="13" t="inlineStr">
        <is>
          <t>Crítica</t>
        </is>
      </c>
      <c r="J7" s="13" t="inlineStr">
        <is>
          <t>Resolvido</t>
        </is>
      </c>
      <c r="K7" s="12" t="inlineStr">
        <is>
          <t>Ricardo Alves</t>
        </is>
      </c>
      <c r="L7" s="12" t="inlineStr">
        <is>
          <t>Superaquecimento</t>
        </is>
      </c>
      <c r="M7" s="13" t="n">
        <v>32</v>
      </c>
      <c r="N7" s="7" t="n">
        <v>0.48</v>
      </c>
      <c r="O7" s="35" t="n">
        <v>2.4</v>
      </c>
      <c r="P7" s="34" t="n">
        <v>45935</v>
      </c>
      <c r="Q7" s="34" t="n">
        <v>46114</v>
      </c>
      <c r="R7" s="13" t="n">
        <v>8</v>
      </c>
      <c r="S7" s="15">
        <f>IFERROR(R7*VLOOKUP("Valor hora TI",Parâmetros!A:B,2,FALSE),0)</f>
        <v/>
      </c>
      <c r="T7" s="10" t="n">
        <v>8</v>
      </c>
      <c r="U7" s="10">
        <f>IF(J7="Resolvido",IF((Q7-B7)*24&lt;=T7,"Sim","Não"),"Em andamento")</f>
        <v/>
      </c>
      <c r="V7" s="12" t="inlineStr">
        <is>
          <t>Limpeza interna e troca de pasta térmica.</t>
        </is>
      </c>
    </row>
    <row r="8">
      <c r="A8" s="16" t="inlineStr">
        <is>
          <t>INC-006</t>
        </is>
      </c>
      <c r="B8" s="34" t="n">
        <v>46139</v>
      </c>
      <c r="C8" s="17" t="inlineStr">
        <is>
          <t>Juliana Costa</t>
        </is>
      </c>
      <c r="D8" s="17" t="inlineStr">
        <is>
          <t>Salvador</t>
        </is>
      </c>
      <c r="E8" s="17" t="inlineStr">
        <is>
          <t>Atendimento</t>
        </is>
      </c>
      <c r="F8" s="17" t="inlineStr">
        <is>
          <t>Desktop Acer Veriton</t>
        </is>
      </c>
      <c r="G8" s="16" t="inlineStr">
        <is>
          <t>Windows 10</t>
        </is>
      </c>
      <c r="H8" s="17" t="inlineStr">
        <is>
          <t>Pop-ups e travamentos constantes</t>
        </is>
      </c>
      <c r="I8" s="13" t="inlineStr">
        <is>
          <t>Alta</t>
        </is>
      </c>
      <c r="J8" s="13" t="inlineStr">
        <is>
          <t>Resolvido</t>
        </is>
      </c>
      <c r="K8" s="17" t="inlineStr">
        <is>
          <t>Ricardo Alves</t>
        </is>
      </c>
      <c r="L8" s="17" t="inlineStr">
        <is>
          <t>Malware ou software suspeito</t>
        </is>
      </c>
      <c r="M8" s="13" t="n">
        <v>8</v>
      </c>
      <c r="N8" s="7" t="n">
        <v>0.7</v>
      </c>
      <c r="O8" s="35" t="n">
        <v>6.5</v>
      </c>
      <c r="P8" s="34" t="n">
        <v>45899</v>
      </c>
      <c r="Q8" s="34" t="n">
        <v>46141</v>
      </c>
      <c r="R8" s="13" t="n">
        <v>7</v>
      </c>
      <c r="S8" s="18">
        <f>IFERROR(R8*VLOOKUP("Valor hora TI",Parâmetros!A:B,2,FALSE),0)</f>
        <v/>
      </c>
      <c r="T8" s="16" t="n">
        <v>24</v>
      </c>
      <c r="U8" s="16">
        <f>IF(J8="Resolvido",IF((Q8-B8)*24&lt;=T8,"Sim","Não"),"Em andamento")</f>
        <v/>
      </c>
      <c r="V8" s="17" t="inlineStr">
        <is>
          <t>Varredura completa e remoção de adware.</t>
        </is>
      </c>
    </row>
    <row r="9">
      <c r="A9" s="10" t="inlineStr">
        <is>
          <t>INC-007</t>
        </is>
      </c>
      <c r="B9" s="34" t="n">
        <v>46157</v>
      </c>
      <c r="C9" s="12" t="inlineStr">
        <is>
          <t>Rafael Almeida</t>
        </is>
      </c>
      <c r="D9" s="12" t="inlineStr">
        <is>
          <t>Recife</t>
        </is>
      </c>
      <c r="E9" s="12" t="inlineStr">
        <is>
          <t>Logística</t>
        </is>
      </c>
      <c r="F9" s="12" t="inlineStr">
        <is>
          <t>Notebook Samsung Book</t>
        </is>
      </c>
      <c r="G9" s="10" t="inlineStr">
        <is>
          <t>Windows 11</t>
        </is>
      </c>
      <c r="H9" s="12" t="inlineStr">
        <is>
          <t>Tela azul e travamento ao salvar arquivos</t>
        </is>
      </c>
      <c r="I9" s="13" t="inlineStr">
        <is>
          <t>Crítica</t>
        </is>
      </c>
      <c r="J9" s="13" t="inlineStr">
        <is>
          <t>Aguardando peça</t>
        </is>
      </c>
      <c r="K9" s="12" t="inlineStr">
        <is>
          <t>Marcos Vieira</t>
        </is>
      </c>
      <c r="L9" s="12" t="inlineStr">
        <is>
          <t>HD/SSD com falha</t>
        </is>
      </c>
      <c r="M9" s="13" t="n">
        <v>8</v>
      </c>
      <c r="N9" s="7" t="n">
        <v>0.88</v>
      </c>
      <c r="O9" s="35" t="n">
        <v>9</v>
      </c>
      <c r="P9" s="34" t="n">
        <v>45850</v>
      </c>
      <c r="Q9" s="34" t="n"/>
      <c r="R9" s="13" t="n">
        <v>10</v>
      </c>
      <c r="S9" s="15">
        <f>IFERROR(R9*VLOOKUP("Valor hora TI",Parâmetros!A:B,2,FALSE),0)</f>
        <v/>
      </c>
      <c r="T9" s="10" t="n">
        <v>8</v>
      </c>
      <c r="U9" s="10">
        <f>IF(J9="Resolvido",IF((Q9-B9)*24&lt;=T9,"Sim","Não"),"Em andamento")</f>
        <v/>
      </c>
      <c r="V9" s="12" t="inlineStr">
        <is>
          <t>SSD de reposição em cotação com fornecedor.</t>
        </is>
      </c>
    </row>
    <row r="10">
      <c r="A10" s="16" t="inlineStr">
        <is>
          <t>INC-008</t>
        </is>
      </c>
      <c r="B10" s="34" t="n">
        <v>46181</v>
      </c>
      <c r="C10" s="17" t="inlineStr">
        <is>
          <t>Camila Ferreira</t>
        </is>
      </c>
      <c r="D10" s="17" t="inlineStr">
        <is>
          <t>Fortaleza</t>
        </is>
      </c>
      <c r="E10" s="17" t="inlineStr">
        <is>
          <t>Design</t>
        </is>
      </c>
      <c r="F10" s="17" t="inlineStr">
        <is>
          <t>Notebook Apple Boot Camp</t>
        </is>
      </c>
      <c r="G10" s="16" t="inlineStr">
        <is>
          <t>Windows 10</t>
        </is>
      </c>
      <c r="H10" s="17" t="inlineStr">
        <is>
          <t>Travamento após atualização de driver</t>
        </is>
      </c>
      <c r="I10" s="13" t="inlineStr">
        <is>
          <t>Média</t>
        </is>
      </c>
      <c r="J10" s="13" t="inlineStr">
        <is>
          <t>Resolvido</t>
        </is>
      </c>
      <c r="K10" s="17" t="inlineStr">
        <is>
          <t>Paula Nunes</t>
        </is>
      </c>
      <c r="L10" s="17" t="inlineStr">
        <is>
          <t>Driver incompatível</t>
        </is>
      </c>
      <c r="M10" s="13" t="n">
        <v>16</v>
      </c>
      <c r="N10" s="7" t="n">
        <v>0.6</v>
      </c>
      <c r="O10" s="35" t="n">
        <v>3.8</v>
      </c>
      <c r="P10" s="34" t="n">
        <v>46073</v>
      </c>
      <c r="Q10" s="34" t="n">
        <v>46182</v>
      </c>
      <c r="R10" s="13" t="n">
        <v>3</v>
      </c>
      <c r="S10" s="18">
        <f>IFERROR(R10*VLOOKUP("Valor hora TI",Parâmetros!A:B,2,FALSE),0)</f>
        <v/>
      </c>
      <c r="T10" s="16" t="n">
        <v>48</v>
      </c>
      <c r="U10" s="16">
        <f>IF(J10="Resolvido",IF((Q10-B10)*24&lt;=T10,"Sim","Não"),"Em andamento")</f>
        <v/>
      </c>
      <c r="V10" s="17" t="inlineStr">
        <is>
          <t>Driver revertido para versão estável.</t>
        </is>
      </c>
    </row>
    <row r="11">
      <c r="A11" s="10" t="inlineStr">
        <is>
          <t>INC-009</t>
        </is>
      </c>
      <c r="B11" s="34" t="n">
        <v>46209</v>
      </c>
      <c r="C11" s="12" t="inlineStr">
        <is>
          <t>Lucas Rodrigues</t>
        </is>
      </c>
      <c r="D11" s="12" t="inlineStr">
        <is>
          <t>Brasília</t>
        </is>
      </c>
      <c r="E11" s="12" t="inlineStr">
        <is>
          <t>Administrativo</t>
        </is>
      </c>
      <c r="F11" s="12" t="inlineStr">
        <is>
          <t>Desktop Lenovo ThinkCentre</t>
        </is>
      </c>
      <c r="G11" s="10" t="inlineStr">
        <is>
          <t>Windows 11</t>
        </is>
      </c>
      <c r="H11" s="12" t="inlineStr">
        <is>
          <t>Inicialização muito lenta</t>
        </is>
      </c>
      <c r="I11" s="13" t="inlineStr">
        <is>
          <t>Baixa</t>
        </is>
      </c>
      <c r="J11" s="13" t="inlineStr">
        <is>
          <t>Resolvido</t>
        </is>
      </c>
      <c r="K11" s="12" t="inlineStr">
        <is>
          <t>Ricardo Alves</t>
        </is>
      </c>
      <c r="L11" s="12" t="inlineStr">
        <is>
          <t>Muitos programas na inicialização</t>
        </is>
      </c>
      <c r="M11" s="13" t="n">
        <v>8</v>
      </c>
      <c r="N11" s="7" t="n">
        <v>0.58</v>
      </c>
      <c r="O11" s="35" t="n">
        <v>11.5</v>
      </c>
      <c r="P11" s="34" t="n">
        <v>46086</v>
      </c>
      <c r="Q11" s="34" t="n">
        <v>46211</v>
      </c>
      <c r="R11" s="13" t="n">
        <v>2</v>
      </c>
      <c r="S11" s="15">
        <f>IFERROR(R11*VLOOKUP("Valor hora TI",Parâmetros!A:B,2,FALSE),0)</f>
        <v/>
      </c>
      <c r="T11" s="10" t="n">
        <v>72</v>
      </c>
      <c r="U11" s="10">
        <f>IF(J11="Resolvido",IF((Q11-B11)*24&lt;=T11,"Sim","Não"),"Em andamento")</f>
        <v/>
      </c>
      <c r="V11" s="12" t="inlineStr">
        <is>
          <t>Otimização da inicialização reduziu o tempo para 3 min.</t>
        </is>
      </c>
    </row>
    <row r="12">
      <c r="A12" s="16" t="inlineStr">
        <is>
          <t>INC-010</t>
        </is>
      </c>
      <c r="B12" s="34" t="n">
        <v>46234</v>
      </c>
      <c r="C12" s="17" t="inlineStr">
        <is>
          <t>Fernanda Lima</t>
        </is>
      </c>
      <c r="D12" s="17" t="inlineStr">
        <is>
          <t>Campinas</t>
        </is>
      </c>
      <c r="E12" s="17" t="inlineStr">
        <is>
          <t>Financeiro</t>
        </is>
      </c>
      <c r="F12" s="17" t="inlineStr">
        <is>
          <t>Notebook Dell Inspiron 15</t>
        </is>
      </c>
      <c r="G12" s="16" t="inlineStr">
        <is>
          <t>Linux</t>
        </is>
      </c>
      <c r="H12" s="17" t="inlineStr">
        <is>
          <t>Sistema trava em planilhas grandes</t>
        </is>
      </c>
      <c r="I12" s="13" t="inlineStr">
        <is>
          <t>Média</t>
        </is>
      </c>
      <c r="J12" s="13" t="inlineStr">
        <is>
          <t>Em diagnóstico</t>
        </is>
      </c>
      <c r="K12" s="17" t="inlineStr">
        <is>
          <t>Paula Nunes</t>
        </is>
      </c>
      <c r="L12" s="17" t="inlineStr">
        <is>
          <t>Memória RAM insuficiente</t>
        </is>
      </c>
      <c r="M12" s="13" t="n">
        <v>8</v>
      </c>
      <c r="N12" s="7" t="n">
        <v>0.76</v>
      </c>
      <c r="O12" s="35" t="n">
        <v>4.2</v>
      </c>
      <c r="P12" s="34" t="n">
        <v>46130</v>
      </c>
      <c r="Q12" s="34" t="n"/>
      <c r="R12" s="13" t="n">
        <v>1</v>
      </c>
      <c r="S12" s="18">
        <f>IFERROR(R12*VLOOKUP("Valor hora TI",Parâmetros!A:B,2,FALSE),0)</f>
        <v/>
      </c>
      <c r="T12" s="16" t="n">
        <v>48</v>
      </c>
      <c r="U12" s="16">
        <f>IF(J12="Resolvido",IF((Q12-B12)*24&lt;=T12,"Sim","Não"),"Em andamento")</f>
        <v/>
      </c>
      <c r="V12" s="17" t="inlineStr">
        <is>
          <t>Em análise de consumo de memória por aplicação.</t>
        </is>
      </c>
    </row>
    <row r="13">
      <c r="A13" s="19" t="inlineStr">
        <is>
          <t>Totais</t>
        </is>
      </c>
      <c r="R13" s="36">
        <f>SUM(R3:R12)</f>
        <v/>
      </c>
      <c r="S13" s="21">
        <f>SUM(S3:S12)</f>
        <v/>
      </c>
    </row>
  </sheetData>
  <autoFilter ref="A2:V12"/>
  <mergeCells count="1">
    <mergeCell ref="A1:V1"/>
  </mergeCells>
  <conditionalFormatting sqref="U3:U12">
    <cfRule type="expression" priority="1" dxfId="0" stopIfTrue="1">
      <formula>$U3="Não"</formula>
    </cfRule>
    <cfRule type="expression" priority="2" dxfId="1" stopIfTrue="1">
      <formula>$U3="Sim"</formula>
    </cfRule>
  </conditionalFormatting>
  <conditionalFormatting sqref="I3:I12">
    <cfRule type="expression" priority="3" dxfId="0" stopIfTrue="1">
      <formula>$I3="Crítica"</formula>
    </cfRule>
  </conditionalFormatting>
  <conditionalFormatting sqref="N3:N12">
    <cfRule type="expression" priority="4" dxfId="0" stopIfTrue="1">
      <formula>$N3&gt;=0,85</formula>
    </cfRule>
  </conditionalFormatting>
  <dataValidations count="3">
    <dataValidation sqref="I3:I50" showErrorMessage="1" showInputMessage="1" allowBlank="1" type="list">
      <formula1>"Baixa,Média,Alta,Crítica"</formula1>
    </dataValidation>
    <dataValidation sqref="J3:J50" showErrorMessage="1" showInputMessage="1" allowBlank="1" type="list">
      <formula1>"Aberto,Em diagnóstico,Aguardando peça,Resolvido"</formula1>
    </dataValidation>
    <dataValidation sqref="G3:G50" showErrorMessage="1" showInputMessage="1" allowBlank="1" type="list">
      <formula1>"Windows 10,Windows 11,Linux"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20" customWidth="1" min="4" max="4"/>
    <col width="10" customWidth="1" min="5" max="5"/>
    <col width="32" customWidth="1" min="7" max="7"/>
    <col width="10" customWidth="1" min="8" max="8"/>
  </cols>
  <sheetData>
    <row r="1" ht="26" customHeight="1">
      <c r="A1" s="22" t="inlineStr">
        <is>
          <t>Dashboard — Travando Muito | Indicadores 2026</t>
        </is>
      </c>
    </row>
    <row r="2"/>
    <row r="3">
      <c r="A3" s="23" t="inlineStr">
        <is>
          <t>Total de incidentes</t>
        </is>
      </c>
      <c r="B3" s="24">
        <f>COUNTA(Incidentes!A3:A12)</f>
        <v/>
      </c>
    </row>
    <row r="4">
      <c r="A4" s="25" t="inlineStr">
        <is>
          <t>Incidentes resolvidos</t>
        </is>
      </c>
      <c r="B4" s="24">
        <f>COUNTIF(Incidentes!J3:J12,"Resolvido")</f>
        <v/>
      </c>
    </row>
    <row r="5">
      <c r="A5" s="23" t="inlineStr">
        <is>
          <t>Incidentes em aberto</t>
        </is>
      </c>
      <c r="B5" s="24">
        <f>COUNTIF(Incidentes!J3:J12,"&lt;&gt;Resolvido")</f>
        <v/>
      </c>
    </row>
    <row r="6">
      <c r="A6" s="25" t="inlineStr">
        <is>
          <t>Percentual resolvido</t>
        </is>
      </c>
      <c r="B6" s="26">
        <f>IFERROR(B4/B3,0)</f>
        <v/>
      </c>
    </row>
    <row r="7">
      <c r="A7" s="23" t="inlineStr">
        <is>
          <t>Custo total estimado</t>
        </is>
      </c>
      <c r="B7" s="27">
        <f>SUM(Incidentes!S3:S12)</f>
        <v/>
      </c>
    </row>
    <row r="8">
      <c r="A8" s="25" t="inlineStr">
        <is>
          <t>Custo médio por incidente</t>
        </is>
      </c>
      <c r="B8" s="27">
        <f>AVERAGE(Incidentes!S3:S12)</f>
        <v/>
      </c>
    </row>
    <row r="9">
      <c r="A9" s="23" t="inlineStr">
        <is>
          <t>Tempo médio de resolução (h)</t>
        </is>
      </c>
      <c r="B9" s="37">
        <f>AVERAGE(Incidentes!R3:R12)</f>
        <v/>
      </c>
    </row>
    <row r="10">
      <c r="A10" s="25" t="inlineStr">
        <is>
          <t>Percentual dentro do SLA</t>
        </is>
      </c>
      <c r="B10" s="26">
        <f>IFERROR(COUNTIF(Incidentes!U3:U12,"Sim")/COUNTIF(Incidentes!U3:U12,"&lt;&gt;Em andamento"),0)</f>
        <v/>
      </c>
    </row>
    <row r="11"/>
    <row r="12">
      <c r="A12" s="2" t="inlineStr">
        <is>
          <t>Cidade</t>
        </is>
      </c>
      <c r="B12" s="2" t="inlineStr">
        <is>
          <t>Qtde</t>
        </is>
      </c>
      <c r="D12" s="2" t="inlineStr">
        <is>
          <t>Status</t>
        </is>
      </c>
      <c r="E12" s="2" t="inlineStr">
        <is>
          <t>Qtde</t>
        </is>
      </c>
      <c r="G12" s="2" t="inlineStr">
        <is>
          <t>Causa Provável</t>
        </is>
      </c>
      <c r="H12" s="2" t="inlineStr">
        <is>
          <t>Qtde</t>
        </is>
      </c>
    </row>
    <row r="13">
      <c r="A13" s="29" t="inlineStr">
        <is>
          <t>São Paulo</t>
        </is>
      </c>
      <c r="B13" s="30">
        <f>COUNTIF(Incidentes!D$3:D$12,"São Paulo")</f>
        <v/>
      </c>
      <c r="D13" s="29" t="inlineStr">
        <is>
          <t>Aberto</t>
        </is>
      </c>
      <c r="E13" s="30">
        <f>COUNTIF(Incidentes!J$3:J$12,"Aberto")</f>
        <v/>
      </c>
      <c r="G13" s="29" t="inlineStr">
        <is>
          <t>Memória RAM insuficiente</t>
        </is>
      </c>
      <c r="H13" s="30">
        <f>COUNTIF(Incidentes!L$3:L$12,"Memória RAM insuficiente")</f>
        <v/>
      </c>
    </row>
    <row r="14">
      <c r="A14" s="31" t="inlineStr">
        <is>
          <t>Rio de Janeiro</t>
        </is>
      </c>
      <c r="B14" s="30">
        <f>COUNTIF(Incidentes!D$3:D$12,"Rio de Janeiro")</f>
        <v/>
      </c>
      <c r="D14" s="31" t="inlineStr">
        <is>
          <t>Em diagnóstico</t>
        </is>
      </c>
      <c r="E14" s="30">
        <f>COUNTIF(Incidentes!J$3:J$12,"Em diagnóstico")</f>
        <v/>
      </c>
      <c r="G14" s="31" t="inlineStr">
        <is>
          <t>Disco com uso elevado</t>
        </is>
      </c>
      <c r="H14" s="30">
        <f>COUNTIF(Incidentes!L$3:L$12,"Disco com uso elevado")</f>
        <v/>
      </c>
    </row>
    <row r="15">
      <c r="A15" s="29" t="inlineStr">
        <is>
          <t>Belo Horizonte</t>
        </is>
      </c>
      <c r="B15" s="30">
        <f>COUNTIF(Incidentes!D$3:D$12,"Belo Horizonte")</f>
        <v/>
      </c>
      <c r="D15" s="29" t="inlineStr">
        <is>
          <t>Aguardando peça</t>
        </is>
      </c>
      <c r="E15" s="30">
        <f>COUNTIF(Incidentes!J$3:J$12,"Aguardando peça")</f>
        <v/>
      </c>
      <c r="G15" s="29" t="inlineStr">
        <is>
          <t>Atualização do Windows pendente</t>
        </is>
      </c>
      <c r="H15" s="30">
        <f>COUNTIF(Incidentes!L$3:L$12,"Atualização do Windows pendente")</f>
        <v/>
      </c>
    </row>
    <row r="16">
      <c r="A16" s="31" t="inlineStr">
        <is>
          <t>Curitiba</t>
        </is>
      </c>
      <c r="B16" s="30">
        <f>COUNTIF(Incidentes!D$3:D$12,"Curitiba")</f>
        <v/>
      </c>
      <c r="D16" s="31" t="inlineStr">
        <is>
          <t>Resolvido</t>
        </is>
      </c>
      <c r="E16" s="30">
        <f>COUNTIF(Incidentes!J$3:J$12,"Resolvido")</f>
        <v/>
      </c>
      <c r="G16" s="31" t="inlineStr">
        <is>
          <t>Superaquecimento</t>
        </is>
      </c>
      <c r="H16" s="30">
        <f>COUNTIF(Incidentes!L$3:L$12,"Superaquecimento")</f>
        <v/>
      </c>
    </row>
    <row r="17">
      <c r="A17" s="29" t="inlineStr">
        <is>
          <t>Porto Alegre</t>
        </is>
      </c>
      <c r="B17" s="30">
        <f>COUNTIF(Incidentes!D$3:D$12,"Porto Alegre")</f>
        <v/>
      </c>
      <c r="G17" s="29" t="inlineStr">
        <is>
          <t>Malware ou software suspeito</t>
        </is>
      </c>
      <c r="H17" s="30">
        <f>COUNTIF(Incidentes!L$3:L$12,"Malware ou software suspeito")</f>
        <v/>
      </c>
    </row>
    <row r="18">
      <c r="A18" s="31" t="inlineStr">
        <is>
          <t>Salvador</t>
        </is>
      </c>
      <c r="B18" s="30">
        <f>COUNTIF(Incidentes!D$3:D$12,"Salvador")</f>
        <v/>
      </c>
      <c r="G18" s="31" t="inlineStr">
        <is>
          <t>HD/SSD com falha</t>
        </is>
      </c>
      <c r="H18" s="30">
        <f>COUNTIF(Incidentes!L$3:L$12,"HD/SSD com falha")</f>
        <v/>
      </c>
    </row>
    <row r="19">
      <c r="A19" s="29" t="inlineStr">
        <is>
          <t>Recife</t>
        </is>
      </c>
      <c r="B19" s="30">
        <f>COUNTIF(Incidentes!D$3:D$12,"Recife")</f>
        <v/>
      </c>
      <c r="G19" s="29" t="inlineStr">
        <is>
          <t>Driver incompatível</t>
        </is>
      </c>
      <c r="H19" s="30">
        <f>COUNTIF(Incidentes!L$3:L$12,"Driver incompatível")</f>
        <v/>
      </c>
    </row>
    <row r="20">
      <c r="A20" s="31" t="inlineStr">
        <is>
          <t>Fortaleza</t>
        </is>
      </c>
      <c r="B20" s="30">
        <f>COUNTIF(Incidentes!D$3:D$12,"Fortaleza")</f>
        <v/>
      </c>
      <c r="G20" s="31" t="inlineStr">
        <is>
          <t>Muitos programas na inicialização</t>
        </is>
      </c>
      <c r="H20" s="30">
        <f>COUNTIF(Incidentes!L$3:L$12,"Muitos programas na inicialização")</f>
        <v/>
      </c>
    </row>
    <row r="21">
      <c r="A21" s="29" t="inlineStr">
        <is>
          <t>Brasília</t>
        </is>
      </c>
      <c r="B21" s="30">
        <f>COUNTIF(Incidentes!D$3:D$12,"Brasília")</f>
        <v/>
      </c>
    </row>
    <row r="22">
      <c r="A22" s="31" t="inlineStr">
        <is>
          <t>Campinas</t>
        </is>
      </c>
      <c r="B22" s="30">
        <f>COUNTIF(Incidentes!D$3:D$12,"Campinas")</f>
        <v/>
      </c>
    </row>
    <row r="23"/>
    <row r="24"/>
    <row r="25"/>
    <row r="26">
      <c r="A26" s="2" t="inlineStr">
        <is>
          <t>Mês</t>
        </is>
      </c>
      <c r="B26" s="2" t="inlineStr">
        <is>
          <t>Abertos no mês</t>
        </is>
      </c>
    </row>
    <row r="27">
      <c r="A27" s="29" t="inlineStr">
        <is>
          <t>Janeiro</t>
        </is>
      </c>
      <c r="B27" s="30">
        <f>COUNTIFS(Incidentes!B$3:B$12,"&gt;="&amp;DATE(2026,1,1),Incidentes!B$3:B$12,"&lt;"&amp;DATE(2026,1+1,1))</f>
        <v/>
      </c>
    </row>
    <row r="28">
      <c r="A28" s="31" t="inlineStr">
        <is>
          <t>Fevereiro</t>
        </is>
      </c>
      <c r="B28" s="30">
        <f>COUNTIFS(Incidentes!B$3:B$12,"&gt;="&amp;DATE(2026,2,1),Incidentes!B$3:B$12,"&lt;"&amp;DATE(2026,2+1,1))</f>
        <v/>
      </c>
    </row>
    <row r="29">
      <c r="A29" s="29" t="inlineStr">
        <is>
          <t>Março</t>
        </is>
      </c>
      <c r="B29" s="30">
        <f>COUNTIFS(Incidentes!B$3:B$12,"&gt;="&amp;DATE(2026,3,1),Incidentes!B$3:B$12,"&lt;"&amp;DATE(2026,3+1,1))</f>
        <v/>
      </c>
    </row>
    <row r="30">
      <c r="A30" s="31" t="inlineStr">
        <is>
          <t>Abril</t>
        </is>
      </c>
      <c r="B30" s="30">
        <f>COUNTIFS(Incidentes!B$3:B$12,"&gt;="&amp;DATE(2026,4,1),Incidentes!B$3:B$12,"&lt;"&amp;DATE(2026,4+1,1))</f>
        <v/>
      </c>
    </row>
    <row r="31">
      <c r="A31" s="29" t="inlineStr">
        <is>
          <t>Maio</t>
        </is>
      </c>
      <c r="B31" s="30">
        <f>COUNTIFS(Incidentes!B$3:B$12,"&gt;="&amp;DATE(2026,5,1),Incidentes!B$3:B$12,"&lt;"&amp;DATE(2026,5+1,1))</f>
        <v/>
      </c>
    </row>
    <row r="32">
      <c r="A32" s="31" t="inlineStr">
        <is>
          <t>Junho</t>
        </is>
      </c>
      <c r="B32" s="30">
        <f>COUNTIFS(Incidentes!B$3:B$12,"&gt;="&amp;DATE(2026,6,1),Incidentes!B$3:B$12,"&lt;"&amp;DATE(2026,6+1,1))</f>
        <v/>
      </c>
    </row>
    <row r="33">
      <c r="A33" s="29" t="inlineStr">
        <is>
          <t>Julho</t>
        </is>
      </c>
      <c r="B33" s="30">
        <f>COUNTIFS(Incidentes!B$3:B$12,"&gt;="&amp;DATE(2026,7,1),Incidentes!B$3:B$12,"&lt;"&amp;DATE(2026,7+1,1))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18" customWidth="1" min="1" max="1"/>
    <col width="95" customWidth="1" min="2" max="2"/>
  </cols>
  <sheetData>
    <row r="1">
      <c r="A1" s="22" t="inlineStr">
        <is>
          <t>Como usar o workbook — Travando Muito</t>
        </is>
      </c>
    </row>
    <row r="2"/>
    <row r="3">
      <c r="A3" s="2" t="inlineStr">
        <is>
          <t>Aba</t>
        </is>
      </c>
      <c r="B3" s="2" t="inlineStr">
        <is>
          <t>O que fazer</t>
        </is>
      </c>
    </row>
    <row r="4" ht="45" customHeight="1">
      <c r="A4" s="32" t="inlineStr">
        <is>
          <t>Incidentes</t>
        </is>
      </c>
      <c r="B4" s="17" t="inlineStr">
        <is>
          <t>Registre cada ocorrência de lentidão ou travamento. Preencha as células amarelas (entrada). As colunas Custo Estimado e Dentro do SLA? são calculadas automaticamente.</t>
        </is>
      </c>
    </row>
    <row r="5" ht="45" customHeight="1">
      <c r="A5" s="33" t="inlineStr">
        <is>
          <t>Dashboard</t>
        </is>
      </c>
      <c r="B5" s="12" t="inlineStr">
        <is>
          <t>Painel automático com totais, custos, SLA e gráficos por cidade, status, causa e mês. Não edite: tudo é calculado a partir da aba Incidentes.</t>
        </is>
      </c>
    </row>
    <row r="6" ht="45" customHeight="1">
      <c r="A6" s="32" t="inlineStr">
        <is>
          <t>Parâmetros</t>
        </is>
      </c>
      <c r="B6" s="17" t="inlineStr">
        <is>
          <t>Defina o valor-hora de TI, os prazos de SLA por prioridade e os limites de alerta de disco e inicialização. Revise periodicamente conforme o orçamento de TI.</t>
        </is>
      </c>
    </row>
    <row r="7" ht="45" customHeight="1">
      <c r="A7" s="33" t="inlineStr">
        <is>
          <t>Dica rápida</t>
        </is>
      </c>
      <c r="B7" s="12" t="inlineStr">
        <is>
          <t>Use os filtros da linha 2 da aba Incidentes para localizar casos por cidade, prioridade ou status. Células vermelhas indicam alerta (disco cheio, fora do SLA, prioridade crítica).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2026-08-01T16:58:27Z</dcterms:created>
  <dcterms:modified xmlns:dcterms="http://purl.org/dc/terms/" xmlns:xsi="http://www.w3.org/2001/XMLSchema-instance" xsi:type="dcterms:W3CDTF">2026-08-01T16:58:27Z</dcterms:modified>
</cp:coreProperties>
</file>